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КВЛ-20 кВ от СП-11" sheetId="1" r:id="rId1"/>
    <sheet name="Демонтаж существующей ВЛ-20 кВ" sheetId="4" r:id="rId2"/>
    <sheet name="Демонтаж КВЛ-20 кВ от СП-11" sheetId="5" r:id="rId3"/>
  </sheets>
  <definedNames>
    <definedName name="_xlnm.Print_Area" localSheetId="2">'Демонтаж КВЛ-20 кВ от СП-11'!$A$1:$E$89</definedName>
    <definedName name="_xlnm.Print_Area" localSheetId="1">'Демонтаж существующей ВЛ-20 кВ'!$A$1:$E$26</definedName>
    <definedName name="_xlnm.Print_Area" localSheetId="0">'КВЛ-20 кВ от СП-11'!$A$1:$E$135</definedName>
  </definedNames>
  <calcPr calcId="145621"/>
</workbook>
</file>

<file path=xl/calcChain.xml><?xml version="1.0" encoding="utf-8"?>
<calcChain xmlns="http://schemas.openxmlformats.org/spreadsheetml/2006/main">
  <c r="D77" i="5" l="1"/>
  <c r="D70" i="5"/>
  <c r="F56" i="5"/>
  <c r="F51" i="5"/>
  <c r="F30" i="5"/>
  <c r="F29" i="5"/>
  <c r="F28" i="5"/>
  <c r="A25" i="5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L22" i="5"/>
  <c r="K22" i="5"/>
  <c r="J22" i="5"/>
  <c r="I22" i="5"/>
  <c r="F19" i="5"/>
  <c r="F18" i="5"/>
  <c r="F16" i="5"/>
  <c r="F15" i="5"/>
  <c r="F14" i="5"/>
  <c r="H13" i="5"/>
  <c r="G13" i="5"/>
  <c r="F13" i="5"/>
  <c r="H12" i="5"/>
  <c r="G12" i="5"/>
  <c r="F12" i="5"/>
  <c r="G11" i="5"/>
  <c r="F11" i="5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10" i="5"/>
  <c r="A9" i="5"/>
  <c r="L22" i="4"/>
  <c r="K22" i="4"/>
  <c r="H22" i="4"/>
  <c r="D20" i="4"/>
  <c r="D21" i="4" s="1"/>
  <c r="D19" i="4"/>
  <c r="H18" i="4"/>
  <c r="D18" i="4"/>
  <c r="H16" i="4"/>
  <c r="H15" i="4"/>
  <c r="J14" i="4"/>
  <c r="I14" i="4"/>
  <c r="H14" i="4"/>
  <c r="J13" i="4"/>
  <c r="I13" i="4"/>
  <c r="H13" i="4"/>
  <c r="D82" i="1" l="1"/>
  <c r="D75" i="1"/>
</calcChain>
</file>

<file path=xl/sharedStrings.xml><?xml version="1.0" encoding="utf-8"?>
<sst xmlns="http://schemas.openxmlformats.org/spreadsheetml/2006/main" count="557" uniqueCount="262">
  <si>
    <t>Все работы выполняются вблизи объектов, находящихся под высоким напряжением, в т.ч. в охранной зоне действующей воздушной линии электропередач</t>
  </si>
  <si>
    <t>№ п\п</t>
  </si>
  <si>
    <t>Виды работ</t>
  </si>
  <si>
    <t>Ед. изм.</t>
  </si>
  <si>
    <t>Кол-во</t>
  </si>
  <si>
    <t>Примечание</t>
  </si>
  <si>
    <t>Монтаж ВЛЗ-20 кВ</t>
  </si>
  <si>
    <t>Планировка территории</t>
  </si>
  <si>
    <t>м2</t>
  </si>
  <si>
    <t>Группа грунтов 2</t>
  </si>
  <si>
    <t>Устройство подъезной дороги из ж.б. плит (ПАГ-18)</t>
  </si>
  <si>
    <t>м</t>
  </si>
  <si>
    <t>8 плит ж.б. 6000*2000*180 мм
Материал заказчика</t>
  </si>
  <si>
    <t>Разборка подъезной дороги из ж.б. плит (ПАГ-18)</t>
  </si>
  <si>
    <t>8 плит ж.б. 6000*2000*180 мм</t>
  </si>
  <si>
    <t>Погрузка демонтируемых ж.б. плит, перевозка на расстояние 2 км и разгрузка</t>
  </si>
  <si>
    <t>м3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</si>
  <si>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</t>
    </r>
    <r>
      <rPr>
        <b/>
        <sz val="12"/>
        <color theme="1"/>
        <rFont val="Times New Roman"/>
        <family val="1"/>
        <charset val="204"/>
      </rPr>
      <t xml:space="preserve">; 
общий вес: </t>
    </r>
    <r>
      <rPr>
        <sz val="12"/>
        <color theme="1"/>
        <rFont val="Times New Roman"/>
        <family val="1"/>
        <charset val="204"/>
      </rPr>
      <t>43,2 т</t>
    </r>
  </si>
  <si>
    <t>Установка железобетонной опоры ВЛЗ-20 кВ с траверсами без приставок, одностоечной без подкоса, со сборкой опоры (П20-3Н или ПП10-5)</t>
  </si>
  <si>
    <t>опора</t>
  </si>
  <si>
    <t>Установка железобетонной опоры ВЛЗ-20 кВ с траверсами без приставок, одностоечной с одним подкосом, со сборкой опоры (А20-3Н или УП20-3Н)</t>
  </si>
  <si>
    <t>Установка железобетонной опоры ВЛЗ-20 кВ с траверсами без приставок, одностоечной с двумя подкосами, со сборкой опоры.(УАж20-1)</t>
  </si>
  <si>
    <t>Монтаж опусков из круглой стали диам. 12 для заземления опор</t>
  </si>
  <si>
    <r>
      <t xml:space="preserve">сталь круглая диаметром 12 мм, вес 1 м - 0,888 кг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0,888 кг х 162 = 143,856 кг</t>
    </r>
  </si>
  <si>
    <t>Подвеска провода СИП-3 1х95-20кВ в населенной местности  с помощью механизмов (3 провода)</t>
  </si>
  <si>
    <t>16 опор</t>
  </si>
  <si>
    <t>Развозка  по трассе материалов оснастки одностоечных опор</t>
  </si>
  <si>
    <t>Установка длинно-искрового разрядника петлевого типа PDR 10 с заземлением с помощью механизмов</t>
  </si>
  <si>
    <t>компл.</t>
  </si>
  <si>
    <r>
      <t>Тип: PDR 10</t>
    </r>
    <r>
      <rPr>
        <sz val="12"/>
        <color theme="1"/>
        <rFont val="Times New Roman"/>
        <family val="1"/>
        <charset val="204"/>
      </rPr>
      <t xml:space="preserve"> </t>
    </r>
  </si>
  <si>
    <t>Установка ограничителей перенапряжения ОПН-П-20/24/10/400 УХЛ 1 с заземлением с помощью механизмов</t>
  </si>
  <si>
    <t xml:space="preserve">Забивка вертикальных заземлителей механизированная на глубину до 5 м </t>
  </si>
  <si>
    <t>шт.</t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</si>
  <si>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48=542,88 кг</t>
    </r>
  </si>
  <si>
    <t xml:space="preserve">Устройство заземления из полосы стальной 40х5мм для соединения электродов </t>
  </si>
  <si>
    <r>
      <t xml:space="preserve">полоса стальная 40х5мм, вес 1 м - 1,57 кг                       </t>
    </r>
    <r>
      <rPr>
        <b/>
        <sz val="12"/>
        <color theme="1"/>
        <rFont val="Times New Roman"/>
        <family val="1"/>
        <charset val="204"/>
      </rPr>
      <t/>
    </r>
  </si>
  <si>
    <t>Разработка грунта (2 группа) в траншеях вручную для заземляющего устройства без креплений с откосами</t>
  </si>
  <si>
    <t>(Д*Ш*Г) 7м*0,3м*0,5м  (для одной опоры)</t>
  </si>
  <si>
    <t>Засыпка вручную траншеи (2 группа грунтов)</t>
  </si>
  <si>
    <t>Строительные работы КЛ-20 кВ</t>
  </si>
  <si>
    <t xml:space="preserve">Разработка грунта вручную в траншеях </t>
  </si>
  <si>
    <t xml:space="preserve">группа грунтов - 2; </t>
  </si>
  <si>
    <t>Шурфление</t>
  </si>
  <si>
    <t>группа грунтов - 2;</t>
  </si>
  <si>
    <t>Устройство постели под кабель</t>
  </si>
  <si>
    <t xml:space="preserve">1 траншея 3 КЛ
1 КЛ-20 кВ 200 метров + 2 последующие
Песок: 8 м3 (Д*Ш*Г) 200м*0,4м*0,8м
</t>
  </si>
  <si>
    <t>Прокладка трубы напорной ПНД диаметром 160 мм</t>
  </si>
  <si>
    <t>Покрытие кабеля плитами ПЗК 360х480х16 мм, проложенного в траншее</t>
  </si>
  <si>
    <t>п.м./шт</t>
  </si>
  <si>
    <t>200/417</t>
  </si>
  <si>
    <t>ПЗК 360х480х16 мм</t>
  </si>
  <si>
    <t>Обратная засыпка траншеи песком</t>
  </si>
  <si>
    <t>Обратная засыпка траншеи обычным грунтом (2 группа грунтов)</t>
  </si>
  <si>
    <t>ПНР ВЛЗ-20 кВ</t>
  </si>
  <si>
    <t>Измерение сопротивления растеканию тока заземлителя</t>
  </si>
  <si>
    <t>1 измерение</t>
  </si>
  <si>
    <t>Измерение переходных сопротивлений контактных соединений</t>
  </si>
  <si>
    <t>Проверка электической цепи между заземлителями и заземляемыми элементами</t>
  </si>
  <si>
    <t>1 точка</t>
  </si>
  <si>
    <t>Измерение сопротивлений и емкости электрических машин и аппаратов</t>
  </si>
  <si>
    <t>Монтажные работы КЛ-20 кВ</t>
  </si>
  <si>
    <t>Прокладка кабелей АПвПуг 3х(1х120/16)-20  в трубах ПНД-160</t>
  </si>
  <si>
    <t xml:space="preserve">АПвПуг 3х(1х120/16)-20
</t>
  </si>
  <si>
    <t>Прокладка кабелей АПвПуг 3х(1х120/16)-20  по приямку ТП с креплением на поворотах и в конце трассы</t>
  </si>
  <si>
    <t>Прокладка кабелей АПвПуг 3х(1х120/16)-20  по опоре с креплением по всей длине</t>
  </si>
  <si>
    <t xml:space="preserve">Монтаж перфорированного лотка 50х200х2500 мм с крышкой для защиты кабеля на опоре </t>
  </si>
  <si>
    <t xml:space="preserve">вес 1 м перфорированного лотка 50х200х2500 - 1,61 кг; вес 1 м крышки на перфорированный лоток 50х200х2500 - 1,14 кг </t>
  </si>
  <si>
    <t>Монтаж муфты концевой "Прогресс" ПКНтО 20-70/120-В  GPH МКС на опоре</t>
  </si>
  <si>
    <t>Монтаж муфты концевой внутренней установки POLT 24D/1XI-L16 B (120-240)</t>
  </si>
  <si>
    <t>Монтаж адаптера RICS 5133</t>
  </si>
  <si>
    <t>Присоединение к зажимам жил проложенных кабелей (к оборудованию ТП и на опоре)</t>
  </si>
  <si>
    <t>жил</t>
  </si>
  <si>
    <t xml:space="preserve">сеч. 120 мм2 - 24 шт.     </t>
  </si>
  <si>
    <t>ПНР КЛ 20 кВ</t>
  </si>
  <si>
    <t>Фазировка электрический линии</t>
  </si>
  <si>
    <t>1 фазировка</t>
  </si>
  <si>
    <t>Измерение сопротивления изоляции до и после высоковольтных испытаний</t>
  </si>
  <si>
    <t>1 испытание</t>
  </si>
  <si>
    <t>Высоковольтные испытание кабеля силового напряжением до 35 кВ</t>
  </si>
  <si>
    <t>Опеределение электрической рабочей емкости жил</t>
  </si>
  <si>
    <t>Монтаж ВВ учёта</t>
  </si>
  <si>
    <t>Установка трансформаторов тока ТОЛ-20-2</t>
  </si>
  <si>
    <t>Установка трансформаторов напряжения ЗНИОЛ-20</t>
  </si>
  <si>
    <t>Установка счётчика электрической энергии</t>
  </si>
  <si>
    <t>Обвязка высковольтных средств учёта</t>
  </si>
  <si>
    <t>комплекс</t>
  </si>
  <si>
    <t>ПНР ВВ учёта</t>
  </si>
  <si>
    <t>Установка КРУН</t>
  </si>
  <si>
    <t>Разработка грунта</t>
  </si>
  <si>
    <t>Укладка основания из блоково ФБС 9-3-6</t>
  </si>
  <si>
    <t>Установка КРУН 20 кВ
(С элегазовым комплектным распределительным устройством 20 кВ типа: RM-6, Функция: IBI)</t>
  </si>
  <si>
    <t>Заземление КРУН</t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</si>
  <si>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8=90,48 кг</t>
    </r>
  </si>
  <si>
    <t xml:space="preserve">(Д*Ш*Г) 30м*0,3м*0,5м </t>
  </si>
  <si>
    <t>Выполнение ограждения КРУН</t>
  </si>
  <si>
    <t>Монтаж ограждения КРУН</t>
  </si>
  <si>
    <r>
      <t>Количиство столбов: 9 (9,6 кг шт.)
Сетка: 8 шт. размером 2500*2000 (3,75 кг. 1 секции.)
Калитка (ворота): 1шт. (12,3 кг)</t>
    </r>
    <r>
      <rPr>
        <b/>
        <sz val="12"/>
        <color theme="1"/>
        <rFont val="Times New Roman"/>
        <family val="1"/>
        <charset val="204"/>
      </rPr>
      <t/>
    </r>
  </si>
  <si>
    <t>ПНР КРУН</t>
  </si>
  <si>
    <t>Максимальные токовые защиты (МТЗ), защита прямого действия с реле: двумя</t>
  </si>
  <si>
    <t>Измерение сопротивления изоляции мегаомметром обмоток машин и аппаратов</t>
  </si>
  <si>
    <t>Испытания шин напряжением 20 кВ</t>
  </si>
  <si>
    <t>Испытания разъединителя трехполюсныого напряжением 20 кВ</t>
  </si>
  <si>
    <t>Испытания элегазового выключателя напряжением 20 кВ</t>
  </si>
  <si>
    <t>Демонтаж КТП-4</t>
  </si>
  <si>
    <t>Демонтаж КТП 0,4/10-630 - КТП-4</t>
  </si>
  <si>
    <t>Демонтаж КТП 0,4/20-630 - КТП-4</t>
  </si>
  <si>
    <t>т</t>
  </si>
  <si>
    <r>
      <t xml:space="preserve">Плита размером 3000*1500*160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2,2 т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 xml:space="preserve">0,72 м3; 
</t>
    </r>
    <r>
      <rPr>
        <b/>
        <sz val="12"/>
        <color theme="1"/>
        <rFont val="Times New Roman"/>
        <family val="1"/>
        <charset val="204"/>
      </rPr>
      <t>общий вес плит</t>
    </r>
    <r>
      <rPr>
        <sz val="12"/>
        <color theme="1"/>
        <rFont val="Times New Roman"/>
        <family val="1"/>
        <charset val="204"/>
      </rPr>
      <t>: 4,4 т</t>
    </r>
  </si>
  <si>
    <t>Погрузка демонтируемых конструкций (КТП 0,4/10-630, КТП 0,4/20-630), перевозка на расстояние 2 км и разгрузка</t>
  </si>
  <si>
    <t>Демонтаж КТП-9</t>
  </si>
  <si>
    <t>Демонтаж КТП 0,4/10-1600 - КТП-9</t>
  </si>
  <si>
    <t>Демонтаж КТП 0,4/20-1600 - КТП-9</t>
  </si>
  <si>
    <t>Демонтаж ж.б. плит (2П30.18.30), погрузка демонтируемых ж.б. плит, перевозка на расстояние 2 км и разгрузка (Основание под КТП 0,4/20-1600 - КТП-9)</t>
  </si>
  <si>
    <t>Погрузка демонтируемых конструкций (КТП 0,4/10-1600, КТП 0,4/20-1600), перевозка на расстояние 2 км и разгрузка</t>
  </si>
  <si>
    <t>Демонтаж заземления и ограждения КТП-4</t>
  </si>
  <si>
    <t xml:space="preserve">Демонтаж вертикальных заземлителей длина до 5 м </t>
  </si>
  <si>
    <r>
      <t xml:space="preserve">сталь угловая 50х50х5 L=2,5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- сталь угловая - 3,77 кг х 2,5 х 14=131,95 кг </t>
    </r>
  </si>
  <si>
    <t xml:space="preserve">Демонтаж полосы стальной 40х4мм для соединения электродов </t>
  </si>
  <si>
    <r>
      <t xml:space="preserve">полоса стальная 40х4 мм, вес 1 м - 1,26 кг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- полоса стальная - 1,26 кг х 60=75,6 кг     </t>
    </r>
  </si>
  <si>
    <t>Разработка грунта (2 группа) в траншеях вручную для демонтажа заземляющего устройства без креплений с откосами</t>
  </si>
  <si>
    <t xml:space="preserve">(Д*Ш*Г) 7м*0,3м*0,5м  
ИТОГО: 9 м3                                                    </t>
  </si>
  <si>
    <t>Демонтаж ограждения КТП-4</t>
  </si>
  <si>
    <r>
      <t xml:space="preserve">Количиство столбов: 11 (9,6 кг шт.)
Сетка: 10 шт. размером 2500*2000 (3,75 кг. 1 секции.)
Калитка (ворота): 1шт. (12,3 кг)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0,1554 т</t>
    </r>
  </si>
  <si>
    <t>Погрузка демонтируемых конструкций, перевозка на расстояние 2 км и разгрузка</t>
  </si>
  <si>
    <r>
      <rPr>
        <b/>
        <sz val="12"/>
        <color theme="1"/>
        <rFont val="Times New Roman"/>
        <family val="1"/>
        <charset val="204"/>
      </rPr>
      <t>Общий вес стальных конструкций:</t>
    </r>
    <r>
      <rPr>
        <sz val="12"/>
        <color theme="1"/>
        <rFont val="Times New Roman"/>
        <family val="1"/>
        <charset val="204"/>
      </rPr>
      <t xml:space="preserve"> (131,95+75,6+155,4)/1000=0,36295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</si>
  <si>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Демонтаж заземления и ограждения КТП-9</t>
  </si>
  <si>
    <t>Демонтаж ограждения  КТП-9</t>
  </si>
  <si>
    <t>Устройство подъездных дорог для выполнения работ по установке КТП-4 и КТП-9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</si>
  <si>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м3;</t>
    </r>
    <r>
      <rPr>
        <b/>
        <sz val="12"/>
        <color theme="1"/>
        <rFont val="Times New Roman"/>
        <family val="1"/>
        <charset val="204"/>
      </rPr>
      <t xml:space="preserve"> 
общий вес плит: </t>
    </r>
    <r>
      <rPr>
        <sz val="12"/>
        <color theme="1"/>
        <rFont val="Times New Roman"/>
        <family val="1"/>
        <charset val="204"/>
      </rPr>
      <t>43,2 т</t>
    </r>
  </si>
  <si>
    <t>Установка КТП-4 0,4/20 кВ</t>
  </si>
  <si>
    <t>Укладка основания из дорожных плит (2П30.18.30),</t>
  </si>
  <si>
    <t xml:space="preserve">вес КТП 0,4/20-630- 3750 кг
</t>
  </si>
  <si>
    <t>Монтаж ограждения КТП-4</t>
  </si>
  <si>
    <t>Установка КТП-9</t>
  </si>
  <si>
    <t>Установка КТП-9 0,4/20 кВ</t>
  </si>
  <si>
    <t xml:space="preserve">КТП 0,4/20-1600- 4050 кг
</t>
  </si>
  <si>
    <t>Монтаж ограждения КТП-9</t>
  </si>
  <si>
    <t xml:space="preserve">На одну опору:
- стойка опоры СВ 110-5 - 2 шт.,
- плита П-3И - 2 шт.;
- траверсы стальные (ТМ6) - 23 кг;
- накладка ОГ2 - 1,9 кг*2 шт.;
- накладка ОГ5 - 1,1 кг*1 шт.;
- хомут Х42 - 1,2 кг *1 шт.;
- болт Б5 - 0,6 кг *1 шт.;
- кронштейн У4 - 6,5 кг*1 шт.;
- стяжка Г1 5,7 кг* 2 шт.;
- штыревой изолятор высоковольтный ШФ-20-Г - 3 шт.;
- колпачок КБ - 1 шт.;
- зажим плашечный - 2 шт.                                </t>
  </si>
  <si>
    <r>
      <t xml:space="preserve">На одну опору:
- стойка опоры СВ 110-5 - 1 шт.,  
- траверсы стальные (ТМ63) - 22,3 кг;
 - хомут Х51 - 1 шт.;
- штыревой изолятор высоковольтный ШФ-20-Г - 3 шт.; 
- колпачок К9 - 3 шт.;
- спиральная вязка типа СВ 120 - 3 шт.;
- зажим плашечный CD35 - 1 шт.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</t>
    </r>
  </si>
  <si>
    <t xml:space="preserve">На одну опору:
- стойка опоры СВ 110-5 - 3 шт.,
- плита П-3И - 3 шт.;
- траверсы стальные (ТМ56) - 33 кг;
- траверсы стальные (ТМ55) - 3,9 кг;
- стяжка Г1 5,7 кг* 3 шт.;
- болт М20х260 - 0,71 кг *2 шт.;
- штыревой изолятор высоковольтный ШФ-20-Г - 3 шт.;
- колпачок К9 - 3 шт.;
- спиральная вязка СВ 120 - 6 шт.;
- анкерный зажим - 6 шт.;
- зажим плашечный CD35 - 3 шт.                               </t>
  </si>
  <si>
    <t xml:space="preserve">компл. 
</t>
  </si>
  <si>
    <t xml:space="preserve">компл. </t>
  </si>
  <si>
    <t>Демонтаж ВЛЗ-20 кВ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</si>
  <si>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объем одной плиты: </t>
    </r>
    <r>
      <rPr>
        <sz val="12"/>
        <color theme="1"/>
        <rFont val="Times New Roman"/>
        <family val="1"/>
        <charset val="204"/>
      </rPr>
      <t>2,16 м3;</t>
    </r>
    <r>
      <rPr>
        <b/>
        <sz val="12"/>
        <color theme="1"/>
        <rFont val="Times New Roman"/>
        <family val="1"/>
        <charset val="204"/>
      </rPr>
      <t xml:space="preserve"> общий вес плит: </t>
    </r>
    <r>
      <rPr>
        <sz val="12"/>
        <color theme="1"/>
        <rFont val="Times New Roman"/>
        <family val="1"/>
        <charset val="204"/>
      </rPr>
      <t>43,2 т</t>
    </r>
  </si>
  <si>
    <t>Демонтаж железобетонной опоры ВЛЗ-20 кВ с траверсами без приставок, одностоечной без подкоса (П20-3Н, ПП10-5)</t>
  </si>
  <si>
    <r>
      <rPr>
        <b/>
        <sz val="12"/>
        <color theme="1"/>
        <rFont val="Times New Roman"/>
        <family val="1"/>
        <charset val="204"/>
      </rPr>
      <t xml:space="preserve">Вес одной опоры: 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СВ-110 - 1125 кг;                                                                  
- стальные конструкции - 27,6 кг                         
</t>
    </r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СВ-164 - 3550 кг;                             
- стальные конструкции - 27,6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
- стойка опоры (ж/б) - 1125 кг. х 10 + 3555*2=18 350 кг;                                                                                            - стальные конструкции - 27,6 кг х 12 = 331,2 кг</t>
    </r>
  </si>
  <si>
    <t>18350+13500+1320+16875+1650</t>
  </si>
  <si>
    <t>331,2+274,92+355,6+183,816+14+4,93+260,13+252,77</t>
  </si>
  <si>
    <t>Демонтаж железобетонной опоры ВЛЗ-20 кВ с траверсами без приставок, одностоечной с одним подкосом (А10-2), включая демонтаж ж/б плиты П-3И</t>
  </si>
  <si>
    <r>
      <rPr>
        <b/>
        <sz val="12"/>
        <color theme="1"/>
        <rFont val="Times New Roman"/>
        <family val="1"/>
        <charset val="204"/>
      </rPr>
      <t xml:space="preserve">Вес одной опоры:
</t>
    </r>
    <r>
      <rPr>
        <sz val="12"/>
        <color theme="1"/>
        <rFont val="Times New Roman"/>
        <family val="1"/>
        <charset val="204"/>
      </rPr>
      <t xml:space="preserve">- стойка опоры (ж/б) - 1125 кг*2 шт.;
- плита П-3И (ж/б) - 110 кг*2 шт.;
- стальные конструкции - 45,82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
</t>
    </r>
    <r>
      <rPr>
        <sz val="12"/>
        <color theme="1"/>
        <rFont val="Times New Roman"/>
        <family val="1"/>
        <charset val="204"/>
      </rPr>
      <t>- стойка опоры (ж/б) - 1125 кг х 2  х 6 = 13500 кг;
- плита П-3И (ж/б) - 110 кг х 2 х 6 =1320 кг;
- стальные конструкции - 45,82 кг х 6 = 274,92 кг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</t>
    </r>
  </si>
  <si>
    <t>Демонтаж железобетонной опоры ВЛЗ-20 кВ с траверсами без приставок, одностоечной с двумя подкосами (УАж20-1) и плитой П-3И, включая демонтаж ж/б плиты П-3И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</si>
  <si>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- 1180 кг*3 шт.;                                  
- плита П-3И (ж/б) - 110 кг.*3 шт.                      
- стальные конструкции - 71,12 кг              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
 - стойка опоры (ж/б) - 1180 кг х 3 х 5 =16875кг;                                                                         - плита П-3И (ж/б) - 110 кг х 3 х 5=1650 кг;                                                                                 - стальные конструкции - 71,12 кг х 5 = 355,6 кг</t>
    </r>
  </si>
  <si>
    <t>Демонтаж опусков из круглой стали диам. 12 для заземления опор</t>
  </si>
  <si>
    <r>
      <t xml:space="preserve">сталь круглая диаметром 12 мм, вес 1 м - 0,888 кг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0,888 кг х 207 =183,816 кг</t>
    </r>
  </si>
  <si>
    <t>Демонтаж провода СИП-3 1х120-20кВ в населенной местности  с помощью механизмов (3 провода)</t>
  </si>
  <si>
    <r>
      <t xml:space="preserve"> 0,364 кг/м. 
690 метров по трассе
2070 метров СИП-3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</t>
    </r>
    <r>
      <rPr>
        <sz val="12"/>
        <color theme="1"/>
        <rFont val="Times New Roman"/>
        <family val="1"/>
        <charset val="204"/>
      </rPr>
      <t xml:space="preserve">:                                                                                                           0,364 кг х 2070 м = 753,48 кг                              </t>
    </r>
  </si>
  <si>
    <t>Демонтаж ограничителей перенапряжения ОПН-П/3ЭУ-20/24.0/10/400 УХЛ1с заземлением с помощью механизмов</t>
  </si>
  <si>
    <r>
      <rPr>
        <b/>
        <sz val="12"/>
        <color theme="1"/>
        <rFont val="Times New Roman"/>
        <family val="1"/>
        <charset val="204"/>
      </rPr>
      <t xml:space="preserve">Вес одного комплекта: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- траверсы стальные - (14кг);                           
- ОПН-П/3ЭУ-20/24.0/10/400 УХЛ1 - (5,3 кг - 3 шт.)                                                                                    - сталь круглая диаметром 10 мм (8м), вес 1 м - 0,616 кг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
 - траверсы стальные - 14 кг х 1 = 14 кг;                                                                                                - ОПН-П/3ЭУ-20/24.0/10/400 УХЛ1 - 5,3 кг х 1 = 5,3 кг;                                                                   - сталь круглая - 0,616 кг х 8 =4,93 кг</t>
    </r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</si>
  <si>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
- сталь угловая - 3,77 кг х 3 х 23=260,13 кг</t>
    </r>
  </si>
  <si>
    <t xml:space="preserve">Демонтаж полосы стальной 40х5мм для соединения электродов </t>
  </si>
  <si>
    <r>
      <t xml:space="preserve">полоса стальная 40х5мм, вес 1 м - 1,57 кг        
 </t>
    </r>
    <r>
      <rPr>
        <b/>
        <sz val="12"/>
        <color theme="1"/>
        <rFont val="Times New Roman"/>
        <family val="1"/>
        <charset val="204"/>
      </rPr>
      <t xml:space="preserve">Общий вес:
</t>
    </r>
    <r>
      <rPr>
        <sz val="12"/>
        <color theme="1"/>
        <rFont val="Times New Roman"/>
        <family val="1"/>
        <charset val="204"/>
      </rPr>
      <t>- полоса стальная - 1,57 кг х 161=252,77 кг</t>
    </r>
  </si>
  <si>
    <t xml:space="preserve">(Д*Ш*Г) 7м*0,3м*0,5м  (для одной опоры)                                                            </t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</si>
  <si>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(18350+13500+1320+16875+1650)/1000=51,695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(331,2+274,92+355,6+183,816+14+4,93+260,13+252,77)/1000=1,677 т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вес проводов: </t>
    </r>
    <r>
      <rPr>
        <sz val="12"/>
        <color theme="1"/>
        <rFont val="Times New Roman"/>
        <family val="1"/>
        <charset val="204"/>
      </rPr>
      <t>753,48/1000</t>
    </r>
    <r>
      <rPr>
        <b/>
        <sz val="12"/>
        <color theme="1"/>
        <rFont val="Times New Roman"/>
        <family val="1"/>
        <charset val="204"/>
      </rPr>
      <t>=</t>
    </r>
    <r>
      <rPr>
        <sz val="12"/>
        <color theme="1"/>
        <rFont val="Times New Roman"/>
        <family val="1"/>
        <charset val="204"/>
      </rPr>
      <t xml:space="preserve"> 0,753 т                                  
</t>
    </r>
    <r>
      <rPr>
        <b/>
        <sz val="12"/>
        <color theme="1"/>
        <rFont val="Times New Roman"/>
        <family val="1"/>
        <charset val="204"/>
      </rPr>
      <t>вес оборудования:</t>
    </r>
    <r>
      <rPr>
        <sz val="12"/>
        <color theme="1"/>
        <rFont val="Times New Roman"/>
        <family val="1"/>
        <charset val="204"/>
      </rPr>
      <t xml:space="preserve"> 5,3/1000=0,005 т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51,695+1,677+0,753+0,005=54,13 т</t>
    </r>
  </si>
  <si>
    <r>
      <rPr>
        <b/>
        <sz val="12"/>
        <color theme="1"/>
        <rFont val="Times New Roman"/>
        <family val="1"/>
        <charset val="204"/>
      </rPr>
      <t xml:space="preserve">Вес одной опоры: 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СВ-110 - 1125 кг;                             
- стальные конструкции - 27,6 кг
</t>
    </r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СВ-164 - 3550 кг;                             
- стальные конструкции - 27,6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
- стойка опоры (ж/б) - 1125 кг. х 6 + 3555*2=13860 кг;                                                                                            - стальные конструкции - 27,6 кг х 8 = 220,8 кг</t>
    </r>
  </si>
  <si>
    <t>13860+11250+1100+10125+990</t>
  </si>
  <si>
    <t>220,8+229+213+143,856+56+19,712+542,88+175,84</t>
  </si>
  <si>
    <r>
      <rPr>
        <b/>
        <sz val="12"/>
        <color theme="1"/>
        <rFont val="Times New Roman"/>
        <family val="1"/>
        <charset val="204"/>
      </rPr>
      <t xml:space="preserve">Вес одной опоры: 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- 1125 кг*2 шт.;                                 
 - плита П-3И (ж/б) - 110 кг*2 шт.                          
  - стальные конструкции - 45,82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
 - стойка опоры (ж/б) - 1125 кг х 2  х 5 = 11250 кг;                                                                         - плита П-3И (ж/б) - 110 кг х 2 х 5 =1100 кг;                                                                                 - стальные конструкции - 45,82 кг х 5 = 229,10 кг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</si>
  <si>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- 1180 кг*3 шт.;                                  
- плита П-3И (ж/б) - 110 кг.*3 шт.                      
- стальные конструкции - 71,12 кг              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
 - стойка опоры (ж/б) - 1180 кг х 3 х 3 =10620 кг;                                                                         - плита П-3И (ж/б) - 110 кг х 3 х 3=990 кг;                                                                                 - стальные конструкции - 71,12 кг х 3 = 213,36 кг</t>
    </r>
  </si>
  <si>
    <r>
      <t xml:space="preserve">0,364 кг/м. 
900 метров по трассе
2700 метров СИП-3                                                           
</t>
    </r>
    <r>
      <rPr>
        <b/>
        <sz val="12"/>
        <color theme="1"/>
        <rFont val="Times New Roman"/>
        <family val="1"/>
        <charset val="204"/>
      </rPr>
      <t>Общий вес</t>
    </r>
    <r>
      <rPr>
        <sz val="12"/>
        <color theme="1"/>
        <rFont val="Times New Roman"/>
        <family val="1"/>
        <charset val="204"/>
      </rPr>
      <t xml:space="preserve">:                                                                                                           0,364 кг х 2070 м = 982,8 кг                              </t>
    </r>
  </si>
  <si>
    <t>Демонтаж длинно-искрового разрядника петлевого типа PDR 10 с заземлением с помощью механизмов</t>
  </si>
  <si>
    <r>
      <t xml:space="preserve">Тип: PDR 10
вес: 2,3 кг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2,3 кг х 16=36,8 кг</t>
    </r>
  </si>
  <si>
    <r>
      <rPr>
        <b/>
        <sz val="12"/>
        <color theme="1"/>
        <rFont val="Times New Roman"/>
        <family val="1"/>
        <charset val="204"/>
      </rPr>
      <t xml:space="preserve">Вес одного комплекта: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- траверсы стальные - (14кг);                           
- ОПН-П/3ЭУ-20/24.0/10/400 УХЛ1 - (5,3 кг за 3 шт.)                                                                                    - сталь круглая диаметром 10 мм (8м), вес 1 м - 0,616 кг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
 - траверсы стальные - 14 кг х 4 = 56 кг;                                                                                                - ОПН-П/3ЭУ-20/24.0/10/400 УХЛ1 - 5,3 кг х 4 = 21,2 кг;                                                                   - сталь круглая - 0,616 кг х 8*4=19,712 кг</t>
    </r>
  </si>
  <si>
    <r>
      <t xml:space="preserve">полоса стальная 40х5мм, вес 1 м - 1,57 кг        
 </t>
    </r>
    <r>
      <rPr>
        <b/>
        <sz val="12"/>
        <color theme="1"/>
        <rFont val="Times New Roman"/>
        <family val="1"/>
        <charset val="204"/>
      </rPr>
      <t xml:space="preserve">Общий вес:
</t>
    </r>
    <r>
      <rPr>
        <sz val="12"/>
        <color theme="1"/>
        <rFont val="Times New Roman"/>
        <family val="1"/>
        <charset val="204"/>
      </rPr>
      <t>- полоса стальная - 1,57 кг х 112=175,84 кг</t>
    </r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</si>
  <si>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(13860+11250+1100+10620+990)/1000=37,82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(220,8+229,10+213,36+143,856+56+19,712+542,88+175,84)/1000=1,602 т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вес проводов: </t>
    </r>
    <r>
      <rPr>
        <sz val="12"/>
        <color theme="1"/>
        <rFont val="Times New Roman"/>
        <family val="1"/>
        <charset val="204"/>
      </rPr>
      <t>982,8/1000</t>
    </r>
    <r>
      <rPr>
        <b/>
        <sz val="12"/>
        <color theme="1"/>
        <rFont val="Times New Roman"/>
        <family val="1"/>
        <charset val="204"/>
      </rPr>
      <t>=</t>
    </r>
    <r>
      <rPr>
        <sz val="12"/>
        <color theme="1"/>
        <rFont val="Times New Roman"/>
        <family val="1"/>
        <charset val="204"/>
      </rPr>
      <t xml:space="preserve"> 0,983 т
</t>
    </r>
    <r>
      <rPr>
        <b/>
        <sz val="12"/>
        <color theme="1"/>
        <rFont val="Times New Roman"/>
        <family val="1"/>
        <charset val="204"/>
      </rPr>
      <t>вес оборудования:</t>
    </r>
    <r>
      <rPr>
        <sz val="12"/>
        <color theme="1"/>
        <rFont val="Times New Roman"/>
        <family val="1"/>
        <charset val="204"/>
      </rPr>
      <t xml:space="preserve"> (21,2+36,8)/1000= 0,058 т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37,82+1,602+0,983+0,058=40,463 т</t>
    </r>
  </si>
  <si>
    <t>Демонтажные работы по КЛ-20 кВ</t>
  </si>
  <si>
    <t>группа грунтов - 2</t>
  </si>
  <si>
    <t>Разработка песка вручную</t>
  </si>
  <si>
    <t>группа грунтов - 1</t>
  </si>
  <si>
    <t>Демонтаж плит ПЗК 360х480х16 мм</t>
  </si>
  <si>
    <t>Демонтаж трубы напорной ПНД диаметром 160 мм</t>
  </si>
  <si>
    <t>Демонтаж кабелей АПвПуг 3х(1х120/16)-20  в трубах ПНД-160</t>
  </si>
  <si>
    <r>
      <t xml:space="preserve">АПвПуг 3х(1х120/16)-20
Вес: 1,203 кг/м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600*1,203= 721,8 кг</t>
    </r>
  </si>
  <si>
    <t>Демонтаж кабелей АПвПуг 3х(1х120/16)-20 в приямке ТП</t>
  </si>
  <si>
    <r>
      <t xml:space="preserve">АПвПуг 3х(1х120/16)-20
Вес: 1,203кг/м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135*1,203= 162,4 кг</t>
    </r>
  </si>
  <si>
    <t>Демонтаж кабелей АПвПуг 3х(1х120/16)-20  на опоре</t>
  </si>
  <si>
    <r>
      <t xml:space="preserve">АПвПуг 3х(1х120/16)-20
Вес: 1,203 кг/м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120*1,203= 144,4 кг</t>
    </r>
  </si>
  <si>
    <t>Демотаж перфорированного лотка 50х200х2500 мм с крышкой (для защиты кабеля на опоре)</t>
  </si>
  <si>
    <r>
      <t xml:space="preserve">вес 1 м перфорированного лотка 50х200х2500 - 1,61 кг; 
вес 1 м крышки на перф-ый лоток 50х200х2500 - 1,14 кг 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10*2,75=27,5 кг</t>
    </r>
  </si>
  <si>
    <t>Демотаж муфты концевой "Прогресс" ПКНтО 20-70/120-В  GPH МКС на опоре</t>
  </si>
  <si>
    <r>
      <t xml:space="preserve">Муфта ПКНтО 20-70/120-В  GPH МКС
Вес: 1,1 кг -1 шт.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13,2 кг</t>
    </r>
  </si>
  <si>
    <t>Демонтаж муфты концевой внутренней установки POLT 24D/1XI-L16 B (120-240)</t>
  </si>
  <si>
    <r>
      <t xml:space="preserve">Муфта POLT 24D/1XI-L16 B (120-240)
Вес: 1,1 кг -1 шт.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13,2 кг</t>
    </r>
  </si>
  <si>
    <t>Демотаж адаптера RICS 5133</t>
  </si>
  <si>
    <r>
      <t xml:space="preserve">Адаптер RICS 5133
Вес: 1,3 кг -1 шт.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15,6 кг</t>
    </r>
  </si>
  <si>
    <t>Отсоединение жил проложенных кабелей (от оборудования ТП и на опоре)</t>
  </si>
  <si>
    <r>
      <rPr>
        <b/>
        <sz val="12"/>
        <color theme="1"/>
        <rFont val="Times New Roman"/>
        <family val="1"/>
        <charset val="204"/>
      </rPr>
      <t>Общий вес оборудования:</t>
    </r>
    <r>
      <rPr>
        <sz val="12"/>
        <color theme="1"/>
        <rFont val="Times New Roman"/>
        <family val="1"/>
        <charset val="204"/>
      </rPr>
      <t xml:space="preserve"> 
(721,8+162,405+144,36+27,5+13,2+15,6)/1000=1,098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</si>
  <si>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Демонтаж ВВ учёта</t>
  </si>
  <si>
    <t>Демотаж трансформаторов тока ТОЛ-20-2</t>
  </si>
  <si>
    <r>
      <t xml:space="preserve">Трансформаторы тока ТОЛ-20-2 - 3 шт.
</t>
    </r>
    <r>
      <rPr>
        <b/>
        <sz val="12"/>
        <color theme="1"/>
        <rFont val="Times New Roman"/>
        <family val="1"/>
        <charset val="204"/>
      </rPr>
      <t>Вес:</t>
    </r>
    <r>
      <rPr>
        <sz val="12"/>
        <color theme="1"/>
        <rFont val="Times New Roman"/>
        <family val="1"/>
        <charset val="204"/>
      </rPr>
      <t xml:space="preserve"> 20 кг - 1 шт.
</t>
    </r>
    <r>
      <rPr>
        <b/>
        <sz val="12"/>
        <color theme="1"/>
        <rFont val="Times New Roman"/>
        <family val="1"/>
        <charset val="204"/>
      </rPr>
      <t xml:space="preserve">Общий вес: </t>
    </r>
    <r>
      <rPr>
        <sz val="12"/>
        <color theme="1"/>
        <rFont val="Times New Roman"/>
        <family val="1"/>
        <charset val="204"/>
      </rPr>
      <t>60 кг.</t>
    </r>
  </si>
  <si>
    <t>Демотаж трансформаторов напряжения ЗНИОЛ-20</t>
  </si>
  <si>
    <t>Трансформаторы напряжения ЗНИОЛ-20 - 3 шт.
Вес: 44 кг - 1 шт.
Общий вес: 132 кг.</t>
  </si>
  <si>
    <t>Демотаж счётчика электрической энергии</t>
  </si>
  <si>
    <t>АЛЬФА А1800 - 1 шт.
Вес: 1 кг - 1 шт.
Общий вес: 1 кг.</t>
  </si>
  <si>
    <r>
      <rPr>
        <b/>
        <sz val="12"/>
        <color theme="1"/>
        <rFont val="Times New Roman"/>
        <family val="1"/>
        <charset val="204"/>
      </rPr>
      <t>Общий вес оборудования:</t>
    </r>
    <r>
      <rPr>
        <sz val="12"/>
        <color theme="1"/>
        <rFont val="Times New Roman"/>
        <family val="1"/>
        <charset val="204"/>
      </rPr>
      <t xml:space="preserve"> 
(60+132+1)/1000=0,193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</si>
  <si>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Демотаж КРУН</t>
  </si>
  <si>
    <t>Разработка грунта вручную</t>
  </si>
  <si>
    <t>Погрузка, перевозка на 57 км и утилизация</t>
  </si>
  <si>
    <t>м3/т</t>
  </si>
  <si>
    <t>2,266/3,97</t>
  </si>
  <si>
    <t>Демонтаж ж.б. блоков ФБС 9-3-6, погрузка демонтируемых ж.б. блоков, перевозка на расстояние 2 км и разгрузка (Основание под КРУН)</t>
  </si>
  <si>
    <r>
      <t xml:space="preserve">Вес одного блока: 0,35 т; </t>
    </r>
    <r>
      <rPr>
        <b/>
        <sz val="12"/>
        <color theme="1"/>
        <rFont val="Times New Roman"/>
        <family val="1"/>
        <charset val="204"/>
      </rPr>
      <t xml:space="preserve">
Общий вес блков</t>
    </r>
    <r>
      <rPr>
        <sz val="12"/>
        <color theme="1"/>
        <rFont val="Times New Roman"/>
        <family val="1"/>
        <charset val="204"/>
      </rPr>
      <t>: 1,4 т</t>
    </r>
  </si>
  <si>
    <t>Демонтаж КРУН 20 кВ
(С элегазовым комплектным распределительным устройством 20 кВ типа: RM-6, Функция: IBI)</t>
  </si>
  <si>
    <t>Вес КРУН:0,54 т</t>
  </si>
  <si>
    <r>
      <rPr>
        <b/>
        <sz val="12"/>
        <color theme="1"/>
        <rFont val="Times New Roman"/>
        <family val="1"/>
        <charset val="204"/>
      </rPr>
      <t>Общий вес оборудования:</t>
    </r>
    <r>
      <rPr>
        <sz val="12"/>
        <color theme="1"/>
        <rFont val="Times New Roman"/>
        <family val="1"/>
        <charset val="204"/>
      </rPr>
      <t xml:space="preserve"> 
(60+132+1)/1000=1,94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</si>
  <si>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Демотаж заземления КРУН</t>
  </si>
  <si>
    <t xml:space="preserve">Демотаж вертикальных заземлителей механизированная на глубину до 5 м </t>
  </si>
  <si>
    <t xml:space="preserve">Демонтаж заземления из полосы стальной 40х5мм для соединения электродов </t>
  </si>
  <si>
    <r>
      <t xml:space="preserve">полоса стальная 40х5мм, вес 1 м - 1,57 кг
Вес: 47,1 кг        </t>
    </r>
    <r>
      <rPr>
        <b/>
        <sz val="12"/>
        <color theme="1"/>
        <rFont val="Times New Roman"/>
        <family val="1"/>
        <charset val="204"/>
      </rPr>
      <t/>
    </r>
  </si>
  <si>
    <t>Погрузка демонтируемых изделий, перевозка на расстояние 2 км и разгрузка</t>
  </si>
  <si>
    <r>
      <rPr>
        <b/>
        <sz val="12"/>
        <color theme="1"/>
        <rFont val="Times New Roman"/>
        <family val="1"/>
        <charset val="204"/>
      </rPr>
      <t>Общий вес стальных изделий:</t>
    </r>
    <r>
      <rPr>
        <sz val="12"/>
        <color theme="1"/>
        <rFont val="Times New Roman"/>
        <family val="1"/>
        <charset val="204"/>
      </rPr>
      <t xml:space="preserve"> (90,48+47,1)/1000=0,138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</si>
  <si>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Демонтаж ограждения КРУН</t>
  </si>
  <si>
    <r>
      <rPr>
        <b/>
        <sz val="12"/>
        <color theme="1"/>
        <rFont val="Times New Roman"/>
        <family val="1"/>
        <charset val="204"/>
      </rPr>
      <t>Общий вес стальных конструкций:</t>
    </r>
    <r>
      <rPr>
        <sz val="12"/>
        <color theme="1"/>
        <rFont val="Times New Roman"/>
        <family val="1"/>
        <charset val="204"/>
      </rPr>
      <t xml:space="preserve"> 
(9*9,6+3,75*8+12,3)/1000=0,129 т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</si>
  <si>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Демонтаж ж.б. плит (2П30.18.30), погрузка демонтируемых ж.б. плит, перевозка на расстояние 2 км и разгрузка (Основание под КТП 0,4/20-630 - КТП-4)</t>
  </si>
  <si>
    <t>Погрузка демонтируемых конструкций (КТП 0,4/20-630), перевозка на расстояние 2 км и разгрузка</t>
  </si>
  <si>
    <t>Погрузка демонтируемых конструкций (КТП 0,4/20-1600), перевозка на расстояние 2 км и разгрузка</t>
  </si>
  <si>
    <t xml:space="preserve">вес КТП 0,4/20-1600- 4050 кг
</t>
  </si>
  <si>
    <r>
      <t xml:space="preserve">сталь угловая 50х50х5 L=2,5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
 - сталь угловая - 3,77 кг х 2,5 х 14=131,95 кг </t>
    </r>
  </si>
  <si>
    <r>
      <t xml:space="preserve">полоса стальная 40х4 мм, вес 1 м - 1,26 кг         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
 - полоса стальная - 1,26 кг х 60=75,6 кг     </t>
    </r>
  </si>
  <si>
    <t>Демонтаж ограждения КТП-4 и КТП-9</t>
  </si>
  <si>
    <r>
      <t xml:space="preserve">сталь угловая 50х50х5 L=2,5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
- сталь угловая - 3,77 кг х 2,5 х 14=131,95 кг </t>
    </r>
  </si>
  <si>
    <r>
      <t xml:space="preserve">полоса стальная 40х4 мм, вес 1 м - 1,26 кг         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
- полоса стальная - 1,26 кг х 60=75,6 кг     </t>
    </r>
  </si>
  <si>
    <t>на один комплект:
- ОПН-П/3ЭУ-20/24.0/10/400 УХЛ1 - 3 шт.;
- траверсы стальные - 14кг;
- сталь круглая диаметром 10 мм (8м), вес 1 м - 0,616 кг</t>
  </si>
  <si>
    <t>Пусконаладочные работы</t>
  </si>
  <si>
    <t>Строительно-монтажные работы</t>
  </si>
  <si>
    <t>по существующей конструкции</t>
  </si>
  <si>
    <t xml:space="preserve">Муфта ПКНтО 20-70/120-В  GPH МКС </t>
  </si>
  <si>
    <t>POLT 24D/1XI-L16 B (120-240)</t>
  </si>
  <si>
    <t>Адаптер RICS 5133</t>
  </si>
  <si>
    <t>Трансформаторы тока ТОЛ-20-2</t>
  </si>
  <si>
    <t>Трансформаторы напряжения ЗНИОЛ-20</t>
  </si>
  <si>
    <t>АЛЬФА А1800</t>
  </si>
  <si>
    <t>Погрузка, перевозка на 57 км и утилизация разработанного грунта</t>
  </si>
  <si>
    <t>плотность грунта - 1,75 т/м3</t>
  </si>
  <si>
    <t>Устройство основания из песка</t>
  </si>
  <si>
    <t>Устройство вертикальных заземлителей</t>
  </si>
  <si>
    <t xml:space="preserve">(Д*Ш*Г) 7м*0,3м*0,5м  
                                  </t>
  </si>
  <si>
    <t xml:space="preserve">(Д*Ш*Г) 7м*0,3м*0,5м  
                                              </t>
  </si>
  <si>
    <t xml:space="preserve">(Д*Ш*Г) 7м*0,3м*0,5м  
                                                 </t>
  </si>
  <si>
    <t xml:space="preserve">Материал Заказика: 
- количиство столбов: 11 (9,6 кг шт.)
- сетка: 11 шт. размером 2500*2000 (3,75 кг. 1 секции.)
- калитка (ворота): 1шт. (12,3 кг)
</t>
  </si>
  <si>
    <t xml:space="preserve">вес КТП 10/0,4 -630 - 2100 кг                                                              вес КТП 20/0,4-630- 3750 кг
</t>
  </si>
  <si>
    <t xml:space="preserve">вес КТП 10/0,4-1600 - 2100 кг                                                              вес КТП 20/0,4-1600- 4050 кг
</t>
  </si>
  <si>
    <t>Приложение № 4</t>
  </si>
  <si>
    <t>к Договору №__________________________от ____________</t>
  </si>
  <si>
    <t>Заказчик:</t>
  </si>
  <si>
    <t>Подрядчик:</t>
  </si>
  <si>
    <t>ООО "ОДПС Сколково"</t>
  </si>
  <si>
    <t>Генеральный директор</t>
  </si>
  <si>
    <t>______________________/А.С. Савченко/</t>
  </si>
  <si>
    <t>_____________________/____________/</t>
  </si>
  <si>
    <t>Предварительная ведомость объемов работ на выполнение работ по демонтажу
КТП 20 кВ и КВЛ 20 кВ от СП-11 ПАО "ФСК ЕЭС"
(объект: "Временные сети электроснабжения" инвентарный номер 000000303)</t>
  </si>
  <si>
    <t>Ведомость объемов работ по демонтажу ответвления (ВЛ-20 кВ) в сторону КТП-9 от ВЛ-20кВ от КРУН-2 до ТП-142 
(объект: "Временные сети электроснабжения" инвентарный номер 000000303)</t>
  </si>
  <si>
    <t>Предварительная ведомость объемов работ на выполнение работ по строительству 
двух КТП 20/0,4 кВ и КВЛ 20 кВ (временные сети электроснабжения ИЦ "Сколково" инвентарный номер 000000303) от
СП-11 ПАО "ФСК ЕЭС"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</si>
</sst>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i/>
      <sz val="12"/>
      <color rgb="FF1F497D"/>
      <name val="Times New Roman"/>
      <family val="1"/>
      <charset val="204"/>
    </font>
    <font>
      <i/>
      <sz val="12"/>
      <color rgb="FF1F497D"/>
      <name val="Times New Roman"/>
      <family val="1"/>
      <charset val="204"/>
    </font>
    <font>
      <sz val="10"/>
      <name val="Arial"/>
      <family val="2"/>
      <charset val="204"/>
    </font>
    <font>
      <sz val="12"/>
      <color theme="0" tint="-0.499984740745262"/>
      <name val="Times New Roman"/>
      <family val="1"/>
      <charset val="204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0" fontId="12" fillId="0" borderId="0"/>
  </cellStyleXfs>
  <cellXfs count="91">
    <xf numFmtId="0" fontId="0" fillId="0" borderId="0" xfId="0"/>
    <xf numFmtId="0" fontId="1" fillId="0" borderId="0" xfId="2" applyFont="1"/>
    <xf numFmtId="0" fontId="8" fillId="0" borderId="0" xfId="2"/>
    <xf numFmtId="0" fontId="2" fillId="0" borderId="0" xfId="2" applyFont="1" applyAlignment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8" fillId="0" borderId="0" xfId="2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2" xfId="2" applyFont="1" applyFill="1" applyBorder="1" applyAlignment="1">
      <alignment vertical="center" wrapText="1"/>
    </xf>
    <xf numFmtId="0" fontId="1" fillId="2" borderId="2" xfId="2" applyFont="1" applyFill="1" applyBorder="1" applyAlignment="1">
      <alignment horizontal="left" vertical="center" wrapText="1"/>
    </xf>
    <xf numFmtId="49" fontId="1" fillId="2" borderId="2" xfId="2" applyNumberFormat="1" applyFont="1" applyFill="1" applyBorder="1" applyAlignment="1">
      <alignment vertical="center" wrapText="1"/>
    </xf>
    <xf numFmtId="0" fontId="5" fillId="2" borderId="2" xfId="2" applyFont="1" applyFill="1" applyBorder="1" applyAlignment="1">
      <alignment horizontal="left" vertical="center" wrapText="1"/>
    </xf>
    <xf numFmtId="43" fontId="1" fillId="0" borderId="0" xfId="3" applyFont="1"/>
    <xf numFmtId="164" fontId="1" fillId="0" borderId="0" xfId="2" applyNumberFormat="1" applyFont="1"/>
    <xf numFmtId="0" fontId="1" fillId="2" borderId="0" xfId="2" applyFont="1" applyFill="1"/>
    <xf numFmtId="0" fontId="1" fillId="0" borderId="0" xfId="2" applyFont="1" applyFill="1"/>
    <xf numFmtId="0" fontId="1" fillId="2" borderId="0" xfId="2" applyFont="1" applyFill="1" applyAlignment="1">
      <alignment horizontal="center"/>
    </xf>
    <xf numFmtId="0" fontId="9" fillId="0" borderId="0" xfId="2" applyFont="1"/>
    <xf numFmtId="0" fontId="10" fillId="0" borderId="0" xfId="2" applyFont="1" applyAlignment="1">
      <alignment vertical="center"/>
    </xf>
    <xf numFmtId="0" fontId="11" fillId="0" borderId="0" xfId="2" applyFont="1" applyAlignment="1">
      <alignment horizontal="justify" vertical="center"/>
    </xf>
    <xf numFmtId="0" fontId="8" fillId="0" borderId="0" xfId="2" applyFill="1"/>
    <xf numFmtId="0" fontId="1" fillId="0" borderId="2" xfId="2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8" fillId="0" borderId="0" xfId="2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/>
    </xf>
    <xf numFmtId="0" fontId="1" fillId="0" borderId="2" xfId="2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left" vertical="center" wrapText="1"/>
    </xf>
    <xf numFmtId="0" fontId="1" fillId="0" borderId="0" xfId="2" applyFont="1" applyFill="1" applyAlignment="1">
      <alignment vertical="center"/>
    </xf>
    <xf numFmtId="0" fontId="8" fillId="0" borderId="0" xfId="2" applyFill="1" applyAlignment="1">
      <alignment vertical="center"/>
    </xf>
    <xf numFmtId="49" fontId="1" fillId="0" borderId="2" xfId="2" applyNumberFormat="1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1" fillId="0" borderId="3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left" vertical="center" wrapText="1"/>
    </xf>
    <xf numFmtId="0" fontId="1" fillId="0" borderId="5" xfId="2" applyFont="1" applyFill="1" applyBorder="1" applyAlignment="1">
      <alignment horizontal="left" vertical="center"/>
    </xf>
    <xf numFmtId="0" fontId="1" fillId="0" borderId="2" xfId="2" applyFont="1" applyFill="1" applyBorder="1" applyAlignment="1">
      <alignment horizontal="left" vertical="center"/>
    </xf>
    <xf numFmtId="0" fontId="1" fillId="0" borderId="6" xfId="2" applyFont="1" applyFill="1" applyBorder="1" applyAlignment="1">
      <alignment horizontal="left" vertical="center" wrapText="1"/>
    </xf>
    <xf numFmtId="0" fontId="1" fillId="0" borderId="6" xfId="2" applyFont="1" applyFill="1" applyBorder="1" applyAlignment="1">
      <alignment horizontal="center" vertical="center"/>
    </xf>
    <xf numFmtId="0" fontId="1" fillId="0" borderId="3" xfId="2" applyFont="1" applyFill="1" applyBorder="1" applyAlignment="1">
      <alignment vertical="center" wrapText="1"/>
    </xf>
    <xf numFmtId="43" fontId="1" fillId="0" borderId="0" xfId="3" applyFont="1" applyFill="1"/>
    <xf numFmtId="164" fontId="1" fillId="0" borderId="0" xfId="2" applyNumberFormat="1" applyFont="1" applyFill="1"/>
    <xf numFmtId="0" fontId="1" fillId="0" borderId="0" xfId="2" applyFont="1" applyFill="1" applyBorder="1" applyAlignment="1">
      <alignment horizontal="center" vertical="center"/>
    </xf>
    <xf numFmtId="0" fontId="7" fillId="0" borderId="0" xfId="4" applyFont="1" applyFill="1" applyAlignment="1">
      <alignment horizontal="left" wrapText="1"/>
    </xf>
    <xf numFmtId="0" fontId="1" fillId="0" borderId="0" xfId="2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0" fillId="0" borderId="0" xfId="0" applyFill="1"/>
    <xf numFmtId="1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13" fillId="0" borderId="0" xfId="2" applyFont="1"/>
    <xf numFmtId="0" fontId="14" fillId="0" borderId="0" xfId="2" applyFont="1"/>
    <xf numFmtId="0" fontId="13" fillId="0" borderId="0" xfId="2" applyFont="1" applyFill="1"/>
    <xf numFmtId="43" fontId="13" fillId="0" borderId="0" xfId="3" applyFont="1"/>
    <xf numFmtId="164" fontId="13" fillId="0" borderId="0" xfId="2" applyNumberFormat="1" applyFont="1"/>
    <xf numFmtId="43" fontId="13" fillId="0" borderId="0" xfId="2" applyNumberFormat="1" applyFont="1"/>
    <xf numFmtId="0" fontId="13" fillId="0" borderId="0" xfId="2" applyFont="1" applyFill="1" applyAlignment="1">
      <alignment vertical="center"/>
    </xf>
    <xf numFmtId="0" fontId="14" fillId="0" borderId="0" xfId="2" applyFont="1" applyFill="1" applyAlignment="1">
      <alignment vertical="center"/>
    </xf>
    <xf numFmtId="43" fontId="13" fillId="0" borderId="0" xfId="3" applyFont="1" applyFill="1"/>
    <xf numFmtId="164" fontId="13" fillId="0" borderId="0" xfId="2" applyNumberFormat="1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0" fontId="4" fillId="2" borderId="2" xfId="2" applyFont="1" applyFill="1" applyBorder="1" applyAlignment="1">
      <alignment horizontal="left" vertical="center"/>
    </xf>
    <xf numFmtId="0" fontId="4" fillId="0" borderId="2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tabSelected="1" view="pageBreakPreview" zoomScale="124" zoomScaleNormal="85" zoomScaleSheetLayoutView="124" workbookViewId="0">
      <selection activeCell="E13" sqref="E13"/>
    </sheetView>
  </sheetViews>
  <sheetFormatPr defaultRowHeight="15" x14ac:dyDescent="0.25"/>
  <cols>
    <col min="1" max="1" width="4.85546875" style="50" customWidth="1"/>
    <col min="2" max="2" width="65.42578125" style="50" customWidth="1"/>
    <col min="3" max="3" width="14.140625" style="50" bestFit="1" customWidth="1"/>
    <col min="4" max="4" width="15.140625" style="50" customWidth="1"/>
    <col min="5" max="5" width="52.42578125" style="50" customWidth="1"/>
    <col min="6" max="16384" width="9.140625" style="50"/>
  </cols>
  <sheetData>
    <row r="1" spans="1:5" ht="15.75" x14ac:dyDescent="0.25">
      <c r="A1" s="48"/>
      <c r="B1" s="48"/>
      <c r="C1" s="48"/>
      <c r="D1" s="48"/>
      <c r="E1" s="49" t="s">
        <v>251</v>
      </c>
    </row>
    <row r="2" spans="1:5" ht="15.75" x14ac:dyDescent="0.25">
      <c r="A2" s="48"/>
      <c r="B2" s="48"/>
      <c r="C2" s="48"/>
      <c r="D2" s="48"/>
      <c r="E2" s="49" t="s">
        <v>252</v>
      </c>
    </row>
    <row r="3" spans="1:5" ht="15.75" x14ac:dyDescent="0.25">
      <c r="A3" s="48"/>
      <c r="B3" s="48"/>
      <c r="C3" s="48"/>
      <c r="D3" s="48"/>
      <c r="E3" s="49"/>
    </row>
    <row r="4" spans="1:5" ht="15.75" x14ac:dyDescent="0.25">
      <c r="A4" s="48"/>
      <c r="B4" s="48"/>
      <c r="C4" s="48"/>
      <c r="D4" s="48"/>
      <c r="E4" s="51"/>
    </row>
    <row r="5" spans="1:5" ht="77.25" customHeight="1" x14ac:dyDescent="0.25">
      <c r="A5" s="75" t="s">
        <v>261</v>
      </c>
      <c r="B5" s="76"/>
      <c r="C5" s="76"/>
      <c r="D5" s="76"/>
      <c r="E5" s="76"/>
    </row>
    <row r="6" spans="1:5" ht="18.75" x14ac:dyDescent="0.25">
      <c r="A6" s="77" t="s">
        <v>0</v>
      </c>
      <c r="B6" s="77"/>
      <c r="C6" s="77"/>
      <c r="D6" s="77"/>
      <c r="E6" s="77"/>
    </row>
    <row r="7" spans="1:5" ht="31.5" x14ac:dyDescent="0.25">
      <c r="A7" s="52" t="s">
        <v>1</v>
      </c>
      <c r="B7" s="52" t="s">
        <v>2</v>
      </c>
      <c r="C7" s="52" t="s">
        <v>3</v>
      </c>
      <c r="D7" s="52" t="s">
        <v>4</v>
      </c>
      <c r="E7" s="52" t="s">
        <v>5</v>
      </c>
    </row>
    <row r="8" spans="1:5" ht="15.75" x14ac:dyDescent="0.25">
      <c r="A8" s="79" t="s">
        <v>233</v>
      </c>
      <c r="B8" s="80"/>
      <c r="C8" s="80"/>
      <c r="D8" s="80"/>
      <c r="E8" s="81"/>
    </row>
    <row r="9" spans="1:5" ht="15.75" x14ac:dyDescent="0.25">
      <c r="A9" s="78" t="s">
        <v>6</v>
      </c>
      <c r="B9" s="78"/>
      <c r="C9" s="78"/>
      <c r="D9" s="78"/>
      <c r="E9" s="78"/>
    </row>
    <row r="10" spans="1:5" ht="15.75" x14ac:dyDescent="0.25">
      <c r="A10" s="45">
        <v>1</v>
      </c>
      <c r="B10" s="46" t="s">
        <v>7</v>
      </c>
      <c r="C10" s="45" t="s">
        <v>8</v>
      </c>
      <c r="D10" s="45">
        <v>380</v>
      </c>
      <c r="E10" s="53" t="s">
        <v>9</v>
      </c>
    </row>
    <row r="11" spans="1:5" ht="31.5" x14ac:dyDescent="0.25">
      <c r="A11" s="45">
        <v>2</v>
      </c>
      <c r="B11" s="47" t="s">
        <v>10</v>
      </c>
      <c r="C11" s="45" t="s">
        <v>11</v>
      </c>
      <c r="D11" s="45">
        <v>24</v>
      </c>
      <c r="E11" s="46" t="s">
        <v>12</v>
      </c>
    </row>
    <row r="12" spans="1:5" ht="15.75" x14ac:dyDescent="0.25">
      <c r="A12" s="45">
        <v>3</v>
      </c>
      <c r="B12" s="47" t="s">
        <v>13</v>
      </c>
      <c r="C12" s="45" t="s">
        <v>11</v>
      </c>
      <c r="D12" s="45">
        <v>24</v>
      </c>
      <c r="E12" s="46" t="s">
        <v>14</v>
      </c>
    </row>
    <row r="13" spans="1:5" ht="63" x14ac:dyDescent="0.25">
      <c r="A13" s="45">
        <v>4</v>
      </c>
      <c r="B13" s="47" t="s">
        <v>15</v>
      </c>
      <c r="C13" s="45" t="s">
        <v>16</v>
      </c>
      <c r="D13" s="45">
        <v>17.28</v>
      </c>
      <c r="E13" s="46" t="s">
        <v>17</v>
      </c>
    </row>
    <row r="14" spans="1:5" ht="157.5" customHeight="1" x14ac:dyDescent="0.25">
      <c r="A14" s="45">
        <v>5</v>
      </c>
      <c r="B14" s="47" t="s">
        <v>18</v>
      </c>
      <c r="C14" s="45" t="s">
        <v>19</v>
      </c>
      <c r="D14" s="45">
        <v>8</v>
      </c>
      <c r="E14" s="54" t="s">
        <v>138</v>
      </c>
    </row>
    <row r="15" spans="1:5" ht="244.5" customHeight="1" x14ac:dyDescent="0.25">
      <c r="A15" s="45">
        <v>6</v>
      </c>
      <c r="B15" s="47" t="s">
        <v>20</v>
      </c>
      <c r="C15" s="45" t="s">
        <v>19</v>
      </c>
      <c r="D15" s="45">
        <v>5</v>
      </c>
      <c r="E15" s="54" t="s">
        <v>137</v>
      </c>
    </row>
    <row r="16" spans="1:5" ht="221.25" customHeight="1" x14ac:dyDescent="0.25">
      <c r="A16" s="45">
        <v>7</v>
      </c>
      <c r="B16" s="47" t="s">
        <v>21</v>
      </c>
      <c r="C16" s="45" t="s">
        <v>19</v>
      </c>
      <c r="D16" s="45">
        <v>3</v>
      </c>
      <c r="E16" s="54" t="s">
        <v>139</v>
      </c>
    </row>
    <row r="17" spans="1:5" ht="40.5" customHeight="1" x14ac:dyDescent="0.25">
      <c r="A17" s="45">
        <v>8</v>
      </c>
      <c r="B17" s="47" t="s">
        <v>22</v>
      </c>
      <c r="C17" s="45" t="s">
        <v>11</v>
      </c>
      <c r="D17" s="45">
        <v>162</v>
      </c>
      <c r="E17" s="54" t="s">
        <v>23</v>
      </c>
    </row>
    <row r="18" spans="1:5" ht="35.25" customHeight="1" x14ac:dyDescent="0.25">
      <c r="A18" s="45">
        <v>9</v>
      </c>
      <c r="B18" s="47" t="s">
        <v>24</v>
      </c>
      <c r="C18" s="45" t="s">
        <v>11</v>
      </c>
      <c r="D18" s="45">
        <v>900</v>
      </c>
      <c r="E18" s="46" t="s">
        <v>25</v>
      </c>
    </row>
    <row r="19" spans="1:5" ht="28.5" customHeight="1" x14ac:dyDescent="0.25">
      <c r="A19" s="45">
        <v>10</v>
      </c>
      <c r="B19" s="47" t="s">
        <v>26</v>
      </c>
      <c r="C19" s="45" t="s">
        <v>19</v>
      </c>
      <c r="D19" s="45">
        <v>16</v>
      </c>
      <c r="E19" s="46"/>
    </row>
    <row r="20" spans="1:5" ht="36.75" customHeight="1" x14ac:dyDescent="0.25">
      <c r="A20" s="45">
        <v>11</v>
      </c>
      <c r="B20" s="47" t="s">
        <v>27</v>
      </c>
      <c r="C20" s="45" t="s">
        <v>28</v>
      </c>
      <c r="D20" s="45">
        <v>16</v>
      </c>
      <c r="E20" s="46" t="s">
        <v>29</v>
      </c>
    </row>
    <row r="21" spans="1:5" ht="93.75" customHeight="1" x14ac:dyDescent="0.25">
      <c r="A21" s="45">
        <v>12</v>
      </c>
      <c r="B21" s="47" t="s">
        <v>30</v>
      </c>
      <c r="C21" s="52" t="s">
        <v>141</v>
      </c>
      <c r="D21" s="45">
        <v>4</v>
      </c>
      <c r="E21" s="46" t="s">
        <v>231</v>
      </c>
    </row>
    <row r="22" spans="1:5" ht="39" customHeight="1" x14ac:dyDescent="0.25">
      <c r="A22" s="45">
        <v>13</v>
      </c>
      <c r="B22" s="47" t="s">
        <v>31</v>
      </c>
      <c r="C22" s="45" t="s">
        <v>32</v>
      </c>
      <c r="D22" s="45">
        <v>48</v>
      </c>
      <c r="E22" s="46" t="s">
        <v>33</v>
      </c>
    </row>
    <row r="23" spans="1:5" ht="41.25" customHeight="1" x14ac:dyDescent="0.25">
      <c r="A23" s="45">
        <v>14</v>
      </c>
      <c r="B23" s="47" t="s">
        <v>34</v>
      </c>
      <c r="C23" s="45" t="s">
        <v>11</v>
      </c>
      <c r="D23" s="45">
        <v>112</v>
      </c>
      <c r="E23" s="46" t="s">
        <v>35</v>
      </c>
    </row>
    <row r="24" spans="1:5" ht="31.5" x14ac:dyDescent="0.25">
      <c r="A24" s="45">
        <v>15</v>
      </c>
      <c r="B24" s="47" t="s">
        <v>36</v>
      </c>
      <c r="C24" s="45" t="s">
        <v>16</v>
      </c>
      <c r="D24" s="45">
        <v>16.8</v>
      </c>
      <c r="E24" s="46" t="s">
        <v>37</v>
      </c>
    </row>
    <row r="25" spans="1:5" ht="15.75" x14ac:dyDescent="0.25">
      <c r="A25" s="45">
        <v>16</v>
      </c>
      <c r="B25" s="47" t="s">
        <v>38</v>
      </c>
      <c r="C25" s="45" t="s">
        <v>16</v>
      </c>
      <c r="D25" s="45">
        <v>16.8</v>
      </c>
      <c r="E25" s="55"/>
    </row>
    <row r="26" spans="1:5" ht="15.75" x14ac:dyDescent="0.25">
      <c r="A26" s="78" t="s">
        <v>39</v>
      </c>
      <c r="B26" s="78"/>
      <c r="C26" s="78"/>
      <c r="D26" s="78"/>
      <c r="E26" s="78"/>
    </row>
    <row r="27" spans="1:5" ht="15.75" x14ac:dyDescent="0.25">
      <c r="A27" s="45">
        <v>1</v>
      </c>
      <c r="B27" s="47" t="s">
        <v>40</v>
      </c>
      <c r="C27" s="45" t="s">
        <v>16</v>
      </c>
      <c r="D27" s="45">
        <v>64</v>
      </c>
      <c r="E27" s="54" t="s">
        <v>41</v>
      </c>
    </row>
    <row r="28" spans="1:5" ht="15.75" x14ac:dyDescent="0.25">
      <c r="A28" s="45">
        <v>2</v>
      </c>
      <c r="B28" s="47" t="s">
        <v>42</v>
      </c>
      <c r="C28" s="45" t="s">
        <v>16</v>
      </c>
      <c r="D28" s="45">
        <v>6</v>
      </c>
      <c r="E28" s="54" t="s">
        <v>43</v>
      </c>
    </row>
    <row r="29" spans="1:5" ht="94.5" x14ac:dyDescent="0.25">
      <c r="A29" s="45">
        <v>3</v>
      </c>
      <c r="B29" s="47" t="s">
        <v>44</v>
      </c>
      <c r="C29" s="45" t="s">
        <v>16</v>
      </c>
      <c r="D29" s="45">
        <v>8</v>
      </c>
      <c r="E29" s="46" t="s">
        <v>45</v>
      </c>
    </row>
    <row r="30" spans="1:5" ht="25.5" customHeight="1" x14ac:dyDescent="0.25">
      <c r="A30" s="45">
        <v>4</v>
      </c>
      <c r="B30" s="53" t="s">
        <v>46</v>
      </c>
      <c r="C30" s="56" t="s">
        <v>11</v>
      </c>
      <c r="D30" s="56">
        <v>200</v>
      </c>
      <c r="E30" s="45"/>
    </row>
    <row r="31" spans="1:5" ht="31.5" x14ac:dyDescent="0.25">
      <c r="A31" s="45">
        <v>5</v>
      </c>
      <c r="B31" s="57" t="s">
        <v>47</v>
      </c>
      <c r="C31" s="45" t="s">
        <v>48</v>
      </c>
      <c r="D31" s="45" t="s">
        <v>49</v>
      </c>
      <c r="E31" s="58" t="s">
        <v>50</v>
      </c>
    </row>
    <row r="32" spans="1:5" ht="25.5" customHeight="1" x14ac:dyDescent="0.25">
      <c r="A32" s="45">
        <v>6</v>
      </c>
      <c r="B32" s="57" t="s">
        <v>51</v>
      </c>
      <c r="C32" s="59" t="s">
        <v>16</v>
      </c>
      <c r="D32" s="45">
        <v>8</v>
      </c>
      <c r="E32" s="58"/>
    </row>
    <row r="33" spans="1:5" ht="31.5" x14ac:dyDescent="0.25">
      <c r="A33" s="45">
        <v>7</v>
      </c>
      <c r="B33" s="46" t="s">
        <v>52</v>
      </c>
      <c r="C33" s="59" t="s">
        <v>16</v>
      </c>
      <c r="D33" s="45">
        <v>46.85</v>
      </c>
      <c r="E33" s="54" t="s">
        <v>41</v>
      </c>
    </row>
    <row r="34" spans="1:5" ht="15.75" x14ac:dyDescent="0.25">
      <c r="A34" s="78" t="s">
        <v>60</v>
      </c>
      <c r="B34" s="78"/>
      <c r="C34" s="78"/>
      <c r="D34" s="78"/>
      <c r="E34" s="78"/>
    </row>
    <row r="35" spans="1:5" ht="31.5" x14ac:dyDescent="0.25">
      <c r="A35" s="45">
        <v>1</v>
      </c>
      <c r="B35" s="46" t="s">
        <v>61</v>
      </c>
      <c r="C35" s="45" t="s">
        <v>11</v>
      </c>
      <c r="D35" s="45">
        <v>600</v>
      </c>
      <c r="E35" s="46" t="s">
        <v>62</v>
      </c>
    </row>
    <row r="36" spans="1:5" ht="39" customHeight="1" x14ac:dyDescent="0.25">
      <c r="A36" s="45">
        <v>2</v>
      </c>
      <c r="B36" s="46" t="s">
        <v>63</v>
      </c>
      <c r="C36" s="45" t="s">
        <v>11</v>
      </c>
      <c r="D36" s="45">
        <v>135</v>
      </c>
      <c r="E36" s="47" t="s">
        <v>234</v>
      </c>
    </row>
    <row r="37" spans="1:5" ht="40.5" customHeight="1" x14ac:dyDescent="0.25">
      <c r="A37" s="45">
        <v>3</v>
      </c>
      <c r="B37" s="47" t="s">
        <v>64</v>
      </c>
      <c r="C37" s="45" t="s">
        <v>11</v>
      </c>
      <c r="D37" s="45">
        <v>120</v>
      </c>
      <c r="E37" s="46" t="s">
        <v>234</v>
      </c>
    </row>
    <row r="38" spans="1:5" ht="53.25" customHeight="1" x14ac:dyDescent="0.25">
      <c r="A38" s="45">
        <v>4</v>
      </c>
      <c r="B38" s="47" t="s">
        <v>65</v>
      </c>
      <c r="C38" s="45" t="s">
        <v>11</v>
      </c>
      <c r="D38" s="45">
        <v>10</v>
      </c>
      <c r="E38" s="46" t="s">
        <v>66</v>
      </c>
    </row>
    <row r="39" spans="1:5" ht="44.25" customHeight="1" x14ac:dyDescent="0.25">
      <c r="A39" s="45">
        <v>5</v>
      </c>
      <c r="B39" s="47" t="s">
        <v>67</v>
      </c>
      <c r="C39" s="45" t="s">
        <v>32</v>
      </c>
      <c r="D39" s="45">
        <v>12</v>
      </c>
      <c r="E39" s="46" t="s">
        <v>235</v>
      </c>
    </row>
    <row r="40" spans="1:5" ht="31.5" x14ac:dyDescent="0.25">
      <c r="A40" s="45">
        <v>6</v>
      </c>
      <c r="B40" s="47" t="s">
        <v>68</v>
      </c>
      <c r="C40" s="45" t="s">
        <v>32</v>
      </c>
      <c r="D40" s="45">
        <v>12</v>
      </c>
      <c r="E40" s="53" t="s">
        <v>236</v>
      </c>
    </row>
    <row r="41" spans="1:5" ht="15.75" x14ac:dyDescent="0.25">
      <c r="A41" s="45">
        <v>7</v>
      </c>
      <c r="B41" s="47" t="s">
        <v>69</v>
      </c>
      <c r="C41" s="45" t="s">
        <v>32</v>
      </c>
      <c r="D41" s="45">
        <v>12</v>
      </c>
      <c r="E41" s="46" t="s">
        <v>237</v>
      </c>
    </row>
    <row r="42" spans="1:5" ht="31.5" x14ac:dyDescent="0.25">
      <c r="A42" s="45">
        <v>8</v>
      </c>
      <c r="B42" s="47" t="s">
        <v>70</v>
      </c>
      <c r="C42" s="45" t="s">
        <v>71</v>
      </c>
      <c r="D42" s="45">
        <v>24</v>
      </c>
      <c r="E42" s="46" t="s">
        <v>72</v>
      </c>
    </row>
    <row r="43" spans="1:5" ht="15.75" x14ac:dyDescent="0.25">
      <c r="A43" s="78" t="s">
        <v>80</v>
      </c>
      <c r="B43" s="78"/>
      <c r="C43" s="78"/>
      <c r="D43" s="78"/>
      <c r="E43" s="78"/>
    </row>
    <row r="44" spans="1:5" ht="15.75" x14ac:dyDescent="0.25">
      <c r="A44" s="45">
        <v>1</v>
      </c>
      <c r="B44" s="47" t="s">
        <v>81</v>
      </c>
      <c r="C44" s="45" t="s">
        <v>32</v>
      </c>
      <c r="D44" s="45">
        <v>3</v>
      </c>
      <c r="E44" s="46" t="s">
        <v>238</v>
      </c>
    </row>
    <row r="45" spans="1:5" ht="15.75" x14ac:dyDescent="0.25">
      <c r="A45" s="45">
        <v>2</v>
      </c>
      <c r="B45" s="47" t="s">
        <v>82</v>
      </c>
      <c r="C45" s="45" t="s">
        <v>32</v>
      </c>
      <c r="D45" s="45">
        <v>3</v>
      </c>
      <c r="E45" s="46" t="s">
        <v>239</v>
      </c>
    </row>
    <row r="46" spans="1:5" ht="15.75" x14ac:dyDescent="0.25">
      <c r="A46" s="45">
        <v>3</v>
      </c>
      <c r="B46" s="47" t="s">
        <v>83</v>
      </c>
      <c r="C46" s="45" t="s">
        <v>32</v>
      </c>
      <c r="D46" s="45">
        <v>1</v>
      </c>
      <c r="E46" s="46" t="s">
        <v>240</v>
      </c>
    </row>
    <row r="47" spans="1:5" ht="15.75" x14ac:dyDescent="0.25">
      <c r="A47" s="45">
        <v>4</v>
      </c>
      <c r="B47" s="47" t="s">
        <v>84</v>
      </c>
      <c r="C47" s="45" t="s">
        <v>85</v>
      </c>
      <c r="D47" s="45">
        <v>1</v>
      </c>
      <c r="E47" s="46"/>
    </row>
    <row r="48" spans="1:5" ht="15.75" x14ac:dyDescent="0.25">
      <c r="A48" s="78" t="s">
        <v>87</v>
      </c>
      <c r="B48" s="78"/>
      <c r="C48" s="78"/>
      <c r="D48" s="78"/>
      <c r="E48" s="78"/>
    </row>
    <row r="49" spans="1:5" ht="15.75" x14ac:dyDescent="0.25">
      <c r="A49" s="56">
        <v>1</v>
      </c>
      <c r="B49" s="60" t="s">
        <v>205</v>
      </c>
      <c r="C49" s="45" t="s">
        <v>16</v>
      </c>
      <c r="D49" s="56">
        <v>2.266</v>
      </c>
      <c r="E49" s="54" t="s">
        <v>41</v>
      </c>
    </row>
    <row r="50" spans="1:5" ht="31.5" x14ac:dyDescent="0.25">
      <c r="A50" s="56">
        <v>2</v>
      </c>
      <c r="B50" s="60" t="s">
        <v>241</v>
      </c>
      <c r="C50" s="45" t="s">
        <v>106</v>
      </c>
      <c r="D50" s="56">
        <v>3.97</v>
      </c>
      <c r="E50" s="54" t="s">
        <v>242</v>
      </c>
    </row>
    <row r="51" spans="1:5" ht="23.25" customHeight="1" x14ac:dyDescent="0.25">
      <c r="A51" s="56">
        <v>3</v>
      </c>
      <c r="B51" s="60" t="s">
        <v>243</v>
      </c>
      <c r="C51" s="45" t="s">
        <v>16</v>
      </c>
      <c r="D51" s="56">
        <v>2.266</v>
      </c>
      <c r="E51" s="54"/>
    </row>
    <row r="52" spans="1:5" ht="25.5" customHeight="1" x14ac:dyDescent="0.25">
      <c r="A52" s="56">
        <v>4</v>
      </c>
      <c r="B52" s="60" t="s">
        <v>89</v>
      </c>
      <c r="C52" s="56" t="s">
        <v>32</v>
      </c>
      <c r="D52" s="56">
        <v>4</v>
      </c>
      <c r="E52" s="54"/>
    </row>
    <row r="53" spans="1:5" ht="52.5" customHeight="1" x14ac:dyDescent="0.25">
      <c r="A53" s="56">
        <v>5</v>
      </c>
      <c r="B53" s="47" t="s">
        <v>90</v>
      </c>
      <c r="C53" s="45" t="s">
        <v>32</v>
      </c>
      <c r="D53" s="45">
        <v>1</v>
      </c>
      <c r="E53" s="46"/>
    </row>
    <row r="54" spans="1:5" ht="15.75" x14ac:dyDescent="0.25">
      <c r="A54" s="78" t="s">
        <v>91</v>
      </c>
      <c r="B54" s="78"/>
      <c r="C54" s="78"/>
      <c r="D54" s="78"/>
      <c r="E54" s="78"/>
    </row>
    <row r="55" spans="1:5" ht="39" customHeight="1" x14ac:dyDescent="0.25">
      <c r="A55" s="45">
        <v>1</v>
      </c>
      <c r="B55" s="47" t="s">
        <v>36</v>
      </c>
      <c r="C55" s="45" t="s">
        <v>16</v>
      </c>
      <c r="D55" s="45">
        <v>4.5</v>
      </c>
      <c r="E55" s="46" t="s">
        <v>93</v>
      </c>
    </row>
    <row r="56" spans="1:5" ht="42.75" customHeight="1" x14ac:dyDescent="0.25">
      <c r="A56" s="45">
        <v>2</v>
      </c>
      <c r="B56" s="47" t="s">
        <v>244</v>
      </c>
      <c r="C56" s="45" t="s">
        <v>32</v>
      </c>
      <c r="D56" s="45">
        <v>8</v>
      </c>
      <c r="E56" s="46" t="s">
        <v>92</v>
      </c>
    </row>
    <row r="57" spans="1:5" ht="40.5" customHeight="1" x14ac:dyDescent="0.25">
      <c r="A57" s="45">
        <v>3</v>
      </c>
      <c r="B57" s="47" t="s">
        <v>34</v>
      </c>
      <c r="C57" s="45" t="s">
        <v>11</v>
      </c>
      <c r="D57" s="45">
        <v>30</v>
      </c>
      <c r="E57" s="46" t="s">
        <v>35</v>
      </c>
    </row>
    <row r="58" spans="1:5" ht="15.75" x14ac:dyDescent="0.25">
      <c r="A58" s="45">
        <v>4</v>
      </c>
      <c r="B58" s="47" t="s">
        <v>38</v>
      </c>
      <c r="C58" s="45" t="s">
        <v>16</v>
      </c>
      <c r="D58" s="45">
        <v>4.5</v>
      </c>
      <c r="E58" s="55"/>
    </row>
    <row r="59" spans="1:5" ht="15.75" x14ac:dyDescent="0.25">
      <c r="A59" s="78" t="s">
        <v>94</v>
      </c>
      <c r="B59" s="78"/>
      <c r="C59" s="78"/>
      <c r="D59" s="78"/>
      <c r="E59" s="78"/>
    </row>
    <row r="60" spans="1:5" ht="63" x14ac:dyDescent="0.25">
      <c r="A60" s="52">
        <v>1</v>
      </c>
      <c r="B60" s="53" t="s">
        <v>95</v>
      </c>
      <c r="C60" s="45" t="s">
        <v>11</v>
      </c>
      <c r="D60" s="52">
        <v>16</v>
      </c>
      <c r="E60" s="46" t="s">
        <v>96</v>
      </c>
    </row>
    <row r="61" spans="1:5" ht="15.75" x14ac:dyDescent="0.25">
      <c r="A61" s="83" t="s">
        <v>103</v>
      </c>
      <c r="B61" s="83"/>
      <c r="C61" s="83"/>
      <c r="D61" s="83"/>
      <c r="E61" s="83"/>
    </row>
    <row r="62" spans="1:5" ht="15.75" x14ac:dyDescent="0.25">
      <c r="A62" s="52">
        <v>4</v>
      </c>
      <c r="B62" s="47" t="s">
        <v>104</v>
      </c>
      <c r="C62" s="52" t="s">
        <v>32</v>
      </c>
      <c r="D62" s="52">
        <v>1</v>
      </c>
      <c r="E62" s="61"/>
    </row>
    <row r="63" spans="1:5" ht="15.75" x14ac:dyDescent="0.25">
      <c r="A63" s="45">
        <v>5</v>
      </c>
      <c r="B63" s="47" t="s">
        <v>105</v>
      </c>
      <c r="C63" s="52" t="s">
        <v>32</v>
      </c>
      <c r="D63" s="52">
        <v>1</v>
      </c>
      <c r="E63" s="46"/>
    </row>
    <row r="64" spans="1:5" ht="63" x14ac:dyDescent="0.25">
      <c r="A64" s="45">
        <v>6</v>
      </c>
      <c r="B64" s="47" t="s">
        <v>222</v>
      </c>
      <c r="C64" s="52" t="s">
        <v>106</v>
      </c>
      <c r="D64" s="52">
        <v>4.4000000000000004</v>
      </c>
      <c r="E64" s="46" t="s">
        <v>107</v>
      </c>
    </row>
    <row r="65" spans="1:5" ht="47.25" x14ac:dyDescent="0.25">
      <c r="A65" s="45">
        <v>7</v>
      </c>
      <c r="B65" s="47" t="s">
        <v>108</v>
      </c>
      <c r="C65" s="45" t="s">
        <v>106</v>
      </c>
      <c r="D65" s="45">
        <v>5.85</v>
      </c>
      <c r="E65" s="46" t="s">
        <v>249</v>
      </c>
    </row>
    <row r="66" spans="1:5" ht="15.75" x14ac:dyDescent="0.25">
      <c r="A66" s="83" t="s">
        <v>109</v>
      </c>
      <c r="B66" s="83"/>
      <c r="C66" s="83"/>
      <c r="D66" s="83"/>
      <c r="E66" s="83"/>
    </row>
    <row r="67" spans="1:5" ht="15.75" x14ac:dyDescent="0.25">
      <c r="A67" s="52">
        <v>4</v>
      </c>
      <c r="B67" s="47" t="s">
        <v>110</v>
      </c>
      <c r="C67" s="52" t="s">
        <v>32</v>
      </c>
      <c r="D67" s="52">
        <v>1</v>
      </c>
      <c r="E67" s="61"/>
    </row>
    <row r="68" spans="1:5" ht="15.75" x14ac:dyDescent="0.25">
      <c r="A68" s="45">
        <v>5</v>
      </c>
      <c r="B68" s="47" t="s">
        <v>111</v>
      </c>
      <c r="C68" s="52" t="s">
        <v>32</v>
      </c>
      <c r="D68" s="52">
        <v>1</v>
      </c>
      <c r="E68" s="46"/>
    </row>
    <row r="69" spans="1:5" ht="63" x14ac:dyDescent="0.25">
      <c r="A69" s="45">
        <v>6</v>
      </c>
      <c r="B69" s="47" t="s">
        <v>112</v>
      </c>
      <c r="C69" s="52" t="s">
        <v>106</v>
      </c>
      <c r="D69" s="52">
        <v>4.4000000000000004</v>
      </c>
      <c r="E69" s="46" t="s">
        <v>107</v>
      </c>
    </row>
    <row r="70" spans="1:5" ht="47.25" x14ac:dyDescent="0.25">
      <c r="A70" s="45">
        <v>7</v>
      </c>
      <c r="B70" s="47" t="s">
        <v>113</v>
      </c>
      <c r="C70" s="45" t="s">
        <v>106</v>
      </c>
      <c r="D70" s="45">
        <v>5.85</v>
      </c>
      <c r="E70" s="46" t="s">
        <v>250</v>
      </c>
    </row>
    <row r="71" spans="1:5" ht="15.75" x14ac:dyDescent="0.25">
      <c r="A71" s="83" t="s">
        <v>114</v>
      </c>
      <c r="B71" s="83"/>
      <c r="C71" s="83"/>
      <c r="D71" s="83"/>
      <c r="E71" s="83"/>
    </row>
    <row r="72" spans="1:5" ht="39" customHeight="1" x14ac:dyDescent="0.25">
      <c r="A72" s="52">
        <v>1</v>
      </c>
      <c r="B72" s="47" t="s">
        <v>119</v>
      </c>
      <c r="C72" s="52" t="s">
        <v>16</v>
      </c>
      <c r="D72" s="52">
        <v>9</v>
      </c>
      <c r="E72" s="46" t="s">
        <v>245</v>
      </c>
    </row>
    <row r="73" spans="1:5" ht="57" customHeight="1" x14ac:dyDescent="0.25">
      <c r="A73" s="52">
        <v>2</v>
      </c>
      <c r="B73" s="47" t="s">
        <v>115</v>
      </c>
      <c r="C73" s="52" t="s">
        <v>32</v>
      </c>
      <c r="D73" s="52">
        <v>14</v>
      </c>
      <c r="E73" s="46" t="s">
        <v>116</v>
      </c>
    </row>
    <row r="74" spans="1:5" ht="63.75" customHeight="1" x14ac:dyDescent="0.25">
      <c r="A74" s="45">
        <v>3</v>
      </c>
      <c r="B74" s="47" t="s">
        <v>117</v>
      </c>
      <c r="C74" s="52" t="s">
        <v>11</v>
      </c>
      <c r="D74" s="52">
        <v>60</v>
      </c>
      <c r="E74" s="46" t="s">
        <v>118</v>
      </c>
    </row>
    <row r="75" spans="1:5" ht="31.5" x14ac:dyDescent="0.25">
      <c r="A75" s="45">
        <v>4</v>
      </c>
      <c r="B75" s="47" t="s">
        <v>38</v>
      </c>
      <c r="C75" s="52" t="s">
        <v>16</v>
      </c>
      <c r="D75" s="52">
        <f>D72</f>
        <v>9</v>
      </c>
      <c r="E75" s="46" t="s">
        <v>246</v>
      </c>
    </row>
    <row r="76" spans="1:5" ht="78.75" x14ac:dyDescent="0.25">
      <c r="A76" s="52">
        <v>5</v>
      </c>
      <c r="B76" s="53" t="s">
        <v>121</v>
      </c>
      <c r="C76" s="45" t="s">
        <v>11</v>
      </c>
      <c r="D76" s="52">
        <v>25</v>
      </c>
      <c r="E76" s="46" t="s">
        <v>122</v>
      </c>
    </row>
    <row r="77" spans="1:5" ht="44.25" customHeight="1" x14ac:dyDescent="0.25">
      <c r="A77" s="45">
        <v>6</v>
      </c>
      <c r="B77" s="47" t="s">
        <v>123</v>
      </c>
      <c r="C77" s="45" t="s">
        <v>106</v>
      </c>
      <c r="D77" s="45">
        <v>0.36294999999999999</v>
      </c>
      <c r="E77" s="46" t="s">
        <v>124</v>
      </c>
    </row>
    <row r="78" spans="1:5" ht="15.75" x14ac:dyDescent="0.25">
      <c r="A78" s="83" t="s">
        <v>125</v>
      </c>
      <c r="B78" s="83"/>
      <c r="C78" s="83"/>
      <c r="D78" s="83"/>
      <c r="E78" s="83"/>
    </row>
    <row r="79" spans="1:5" ht="40.5" customHeight="1" x14ac:dyDescent="0.25">
      <c r="A79" s="52">
        <v>1</v>
      </c>
      <c r="B79" s="47" t="s">
        <v>119</v>
      </c>
      <c r="C79" s="52" t="s">
        <v>16</v>
      </c>
      <c r="D79" s="52">
        <v>9</v>
      </c>
      <c r="E79" s="46" t="s">
        <v>247</v>
      </c>
    </row>
    <row r="80" spans="1:5" ht="57" customHeight="1" x14ac:dyDescent="0.25">
      <c r="A80" s="52">
        <v>2</v>
      </c>
      <c r="B80" s="47" t="s">
        <v>115</v>
      </c>
      <c r="C80" s="52" t="s">
        <v>32</v>
      </c>
      <c r="D80" s="52">
        <v>14</v>
      </c>
      <c r="E80" s="46" t="s">
        <v>116</v>
      </c>
    </row>
    <row r="81" spans="1:5" ht="54.75" customHeight="1" x14ac:dyDescent="0.25">
      <c r="A81" s="45">
        <v>3</v>
      </c>
      <c r="B81" s="47" t="s">
        <v>117</v>
      </c>
      <c r="C81" s="52" t="s">
        <v>11</v>
      </c>
      <c r="D81" s="52">
        <v>60</v>
      </c>
      <c r="E81" s="46" t="s">
        <v>118</v>
      </c>
    </row>
    <row r="82" spans="1:5" ht="31.5" x14ac:dyDescent="0.25">
      <c r="A82" s="45">
        <v>4</v>
      </c>
      <c r="B82" s="47" t="s">
        <v>38</v>
      </c>
      <c r="C82" s="52" t="s">
        <v>16</v>
      </c>
      <c r="D82" s="52">
        <f>D79</f>
        <v>9</v>
      </c>
      <c r="E82" s="46" t="s">
        <v>120</v>
      </c>
    </row>
    <row r="83" spans="1:5" ht="78.75" x14ac:dyDescent="0.25">
      <c r="A83" s="52">
        <v>5</v>
      </c>
      <c r="B83" s="53" t="s">
        <v>126</v>
      </c>
      <c r="C83" s="45" t="s">
        <v>11</v>
      </c>
      <c r="D83" s="52">
        <v>25</v>
      </c>
      <c r="E83" s="46" t="s">
        <v>122</v>
      </c>
    </row>
    <row r="84" spans="1:5" ht="44.25" customHeight="1" x14ac:dyDescent="0.25">
      <c r="A84" s="45">
        <v>6</v>
      </c>
      <c r="B84" s="47" t="s">
        <v>123</v>
      </c>
      <c r="C84" s="45" t="s">
        <v>106</v>
      </c>
      <c r="D84" s="45">
        <v>0.36294999999999999</v>
      </c>
      <c r="E84" s="46" t="s">
        <v>124</v>
      </c>
    </row>
    <row r="85" spans="1:5" ht="15.75" x14ac:dyDescent="0.25">
      <c r="A85" s="78" t="s">
        <v>127</v>
      </c>
      <c r="B85" s="78"/>
      <c r="C85" s="78"/>
      <c r="D85" s="78"/>
      <c r="E85" s="78"/>
    </row>
    <row r="86" spans="1:5" ht="31.5" x14ac:dyDescent="0.25">
      <c r="A86" s="45">
        <v>1</v>
      </c>
      <c r="B86" s="47" t="s">
        <v>10</v>
      </c>
      <c r="C86" s="45" t="s">
        <v>8</v>
      </c>
      <c r="D86" s="45">
        <v>96</v>
      </c>
      <c r="E86" s="46" t="s">
        <v>12</v>
      </c>
    </row>
    <row r="87" spans="1:5" ht="15.75" x14ac:dyDescent="0.25">
      <c r="A87" s="45">
        <v>2</v>
      </c>
      <c r="B87" s="47" t="s">
        <v>13</v>
      </c>
      <c r="C87" s="45" t="s">
        <v>8</v>
      </c>
      <c r="D87" s="45">
        <v>96</v>
      </c>
      <c r="E87" s="46" t="s">
        <v>14</v>
      </c>
    </row>
    <row r="88" spans="1:5" ht="63" x14ac:dyDescent="0.25">
      <c r="A88" s="45">
        <v>3</v>
      </c>
      <c r="B88" s="47" t="s">
        <v>15</v>
      </c>
      <c r="C88" s="45" t="s">
        <v>16</v>
      </c>
      <c r="D88" s="45">
        <v>17.28</v>
      </c>
      <c r="E88" s="46" t="s">
        <v>128</v>
      </c>
    </row>
    <row r="89" spans="1:5" ht="15.75" x14ac:dyDescent="0.25">
      <c r="A89" s="78" t="s">
        <v>129</v>
      </c>
      <c r="B89" s="78"/>
      <c r="C89" s="78"/>
      <c r="D89" s="78"/>
      <c r="E89" s="78"/>
    </row>
    <row r="90" spans="1:5" ht="28.5" customHeight="1" x14ac:dyDescent="0.25">
      <c r="A90" s="56">
        <v>1</v>
      </c>
      <c r="B90" s="60" t="s">
        <v>88</v>
      </c>
      <c r="C90" s="45" t="s">
        <v>16</v>
      </c>
      <c r="D90" s="56">
        <v>4.7249999999999996</v>
      </c>
      <c r="E90" s="54" t="s">
        <v>41</v>
      </c>
    </row>
    <row r="91" spans="1:5" ht="31.5" x14ac:dyDescent="0.25">
      <c r="A91" s="56">
        <v>2</v>
      </c>
      <c r="B91" s="60" t="s">
        <v>241</v>
      </c>
      <c r="C91" s="45" t="s">
        <v>106</v>
      </c>
      <c r="D91" s="56">
        <v>8.27</v>
      </c>
      <c r="E91" s="54" t="s">
        <v>242</v>
      </c>
    </row>
    <row r="92" spans="1:5" ht="24.75" customHeight="1" x14ac:dyDescent="0.25">
      <c r="A92" s="56">
        <v>3</v>
      </c>
      <c r="B92" s="60" t="s">
        <v>243</v>
      </c>
      <c r="C92" s="45" t="s">
        <v>16</v>
      </c>
      <c r="D92" s="56">
        <v>4.7249999999999996</v>
      </c>
      <c r="E92" s="54"/>
    </row>
    <row r="93" spans="1:5" ht="72" customHeight="1" x14ac:dyDescent="0.25">
      <c r="A93" s="56">
        <v>4</v>
      </c>
      <c r="B93" s="60" t="s">
        <v>130</v>
      </c>
      <c r="C93" s="56" t="s">
        <v>32</v>
      </c>
      <c r="D93" s="56">
        <v>2</v>
      </c>
      <c r="E93" s="46" t="s">
        <v>107</v>
      </c>
    </row>
    <row r="94" spans="1:5" ht="31.5" x14ac:dyDescent="0.25">
      <c r="A94" s="56">
        <v>5</v>
      </c>
      <c r="B94" s="47" t="s">
        <v>129</v>
      </c>
      <c r="C94" s="45" t="s">
        <v>32</v>
      </c>
      <c r="D94" s="45">
        <v>1</v>
      </c>
      <c r="E94" s="46" t="s">
        <v>131</v>
      </c>
    </row>
    <row r="95" spans="1:5" ht="106.5" customHeight="1" x14ac:dyDescent="0.25">
      <c r="A95" s="52">
        <v>6</v>
      </c>
      <c r="B95" s="53" t="s">
        <v>132</v>
      </c>
      <c r="C95" s="45" t="s">
        <v>11</v>
      </c>
      <c r="D95" s="52">
        <v>25</v>
      </c>
      <c r="E95" s="46" t="s">
        <v>248</v>
      </c>
    </row>
    <row r="96" spans="1:5" ht="15.75" x14ac:dyDescent="0.25">
      <c r="A96" s="78" t="s">
        <v>133</v>
      </c>
      <c r="B96" s="78"/>
      <c r="C96" s="78"/>
      <c r="D96" s="78"/>
      <c r="E96" s="78"/>
    </row>
    <row r="97" spans="1:5" ht="27.75" customHeight="1" x14ac:dyDescent="0.25">
      <c r="A97" s="56">
        <v>1</v>
      </c>
      <c r="B97" s="60" t="s">
        <v>88</v>
      </c>
      <c r="C97" s="45" t="s">
        <v>16</v>
      </c>
      <c r="D97" s="56">
        <v>4.7249999999999996</v>
      </c>
      <c r="E97" s="54" t="s">
        <v>41</v>
      </c>
    </row>
    <row r="98" spans="1:5" ht="39" customHeight="1" x14ac:dyDescent="0.25">
      <c r="A98" s="56">
        <v>2</v>
      </c>
      <c r="B98" s="60" t="s">
        <v>241</v>
      </c>
      <c r="C98" s="45" t="s">
        <v>106</v>
      </c>
      <c r="D98" s="56">
        <v>8.27</v>
      </c>
      <c r="E98" s="54" t="s">
        <v>242</v>
      </c>
    </row>
    <row r="99" spans="1:5" ht="29.25" customHeight="1" x14ac:dyDescent="0.25">
      <c r="A99" s="56">
        <v>3</v>
      </c>
      <c r="B99" s="60" t="s">
        <v>243</v>
      </c>
      <c r="C99" s="45" t="s">
        <v>16</v>
      </c>
      <c r="D99" s="56">
        <v>4.7249999999999996</v>
      </c>
      <c r="E99" s="54"/>
    </row>
    <row r="100" spans="1:5" ht="69.75" customHeight="1" x14ac:dyDescent="0.25">
      <c r="A100" s="56">
        <v>4</v>
      </c>
      <c r="B100" s="60" t="s">
        <v>130</v>
      </c>
      <c r="C100" s="56" t="s">
        <v>32</v>
      </c>
      <c r="D100" s="56">
        <v>2</v>
      </c>
      <c r="E100" s="46" t="s">
        <v>107</v>
      </c>
    </row>
    <row r="101" spans="1:5" ht="31.5" x14ac:dyDescent="0.25">
      <c r="A101" s="45">
        <v>5</v>
      </c>
      <c r="B101" s="47" t="s">
        <v>134</v>
      </c>
      <c r="C101" s="45" t="s">
        <v>32</v>
      </c>
      <c r="D101" s="45">
        <v>1</v>
      </c>
      <c r="E101" s="46" t="s">
        <v>135</v>
      </c>
    </row>
    <row r="102" spans="1:5" ht="93" customHeight="1" x14ac:dyDescent="0.25">
      <c r="A102" s="52">
        <v>6</v>
      </c>
      <c r="B102" s="53" t="s">
        <v>136</v>
      </c>
      <c r="C102" s="45" t="s">
        <v>11</v>
      </c>
      <c r="D102" s="52">
        <v>25</v>
      </c>
      <c r="E102" s="46" t="s">
        <v>248</v>
      </c>
    </row>
    <row r="103" spans="1:5" ht="15.75" x14ac:dyDescent="0.25">
      <c r="A103" s="82" t="s">
        <v>232</v>
      </c>
      <c r="B103" s="82"/>
      <c r="C103" s="82"/>
      <c r="D103" s="82"/>
      <c r="E103" s="82"/>
    </row>
    <row r="104" spans="1:5" ht="15.75" x14ac:dyDescent="0.25">
      <c r="A104" s="78" t="s">
        <v>53</v>
      </c>
      <c r="B104" s="78"/>
      <c r="C104" s="78"/>
      <c r="D104" s="78"/>
      <c r="E104" s="78"/>
    </row>
    <row r="105" spans="1:5" ht="15.75" x14ac:dyDescent="0.25">
      <c r="A105" s="45">
        <v>1</v>
      </c>
      <c r="B105" s="47" t="s">
        <v>54</v>
      </c>
      <c r="C105" s="45" t="s">
        <v>55</v>
      </c>
      <c r="D105" s="45">
        <v>18</v>
      </c>
      <c r="E105" s="46"/>
    </row>
    <row r="106" spans="1:5" ht="15.75" x14ac:dyDescent="0.25">
      <c r="A106" s="45">
        <v>2</v>
      </c>
      <c r="B106" s="47" t="s">
        <v>56</v>
      </c>
      <c r="C106" s="45" t="s">
        <v>55</v>
      </c>
      <c r="D106" s="45">
        <v>189</v>
      </c>
      <c r="E106" s="46"/>
    </row>
    <row r="107" spans="1:5" ht="31.5" x14ac:dyDescent="0.25">
      <c r="A107" s="45">
        <v>3</v>
      </c>
      <c r="B107" s="47" t="s">
        <v>57</v>
      </c>
      <c r="C107" s="45" t="s">
        <v>58</v>
      </c>
      <c r="D107" s="45">
        <v>189</v>
      </c>
      <c r="E107" s="46"/>
    </row>
    <row r="108" spans="1:5" ht="31.5" x14ac:dyDescent="0.25">
      <c r="A108" s="45">
        <v>4</v>
      </c>
      <c r="B108" s="47" t="s">
        <v>59</v>
      </c>
      <c r="C108" s="45" t="s">
        <v>55</v>
      </c>
      <c r="D108" s="45">
        <v>12</v>
      </c>
      <c r="E108" s="46"/>
    </row>
    <row r="109" spans="1:5" ht="15.75" x14ac:dyDescent="0.25">
      <c r="A109" s="78" t="s">
        <v>73</v>
      </c>
      <c r="B109" s="78"/>
      <c r="C109" s="78"/>
      <c r="D109" s="78"/>
      <c r="E109" s="78"/>
    </row>
    <row r="110" spans="1:5" ht="15.75" x14ac:dyDescent="0.25">
      <c r="A110" s="45">
        <v>1</v>
      </c>
      <c r="B110" s="47" t="s">
        <v>74</v>
      </c>
      <c r="C110" s="45" t="s">
        <v>75</v>
      </c>
      <c r="D110" s="45">
        <v>12</v>
      </c>
      <c r="E110" s="46"/>
    </row>
    <row r="111" spans="1:5" ht="31.5" x14ac:dyDescent="0.25">
      <c r="A111" s="45">
        <v>2</v>
      </c>
      <c r="B111" s="47" t="s">
        <v>76</v>
      </c>
      <c r="C111" s="45" t="s">
        <v>77</v>
      </c>
      <c r="D111" s="45">
        <v>8</v>
      </c>
      <c r="E111" s="46"/>
    </row>
    <row r="112" spans="1:5" ht="31.5" x14ac:dyDescent="0.25">
      <c r="A112" s="45">
        <v>3</v>
      </c>
      <c r="B112" s="47" t="s">
        <v>78</v>
      </c>
      <c r="C112" s="45" t="s">
        <v>77</v>
      </c>
      <c r="D112" s="45">
        <v>24</v>
      </c>
      <c r="E112" s="46"/>
    </row>
    <row r="113" spans="1:5" ht="15.75" x14ac:dyDescent="0.25">
      <c r="A113" s="45">
        <v>4</v>
      </c>
      <c r="B113" s="47" t="s">
        <v>79</v>
      </c>
      <c r="C113" s="45" t="s">
        <v>55</v>
      </c>
      <c r="D113" s="45">
        <v>12</v>
      </c>
      <c r="E113" s="46"/>
    </row>
    <row r="114" spans="1:5" ht="15.75" x14ac:dyDescent="0.25">
      <c r="A114" s="78" t="s">
        <v>86</v>
      </c>
      <c r="B114" s="78"/>
      <c r="C114" s="78"/>
      <c r="D114" s="78"/>
      <c r="E114" s="78"/>
    </row>
    <row r="115" spans="1:5" ht="31.5" x14ac:dyDescent="0.25">
      <c r="A115" s="45">
        <v>1</v>
      </c>
      <c r="B115" s="47" t="s">
        <v>76</v>
      </c>
      <c r="C115" s="45" t="s">
        <v>77</v>
      </c>
      <c r="D115" s="45">
        <v>12</v>
      </c>
      <c r="E115" s="46"/>
    </row>
    <row r="116" spans="1:5" ht="15.75" x14ac:dyDescent="0.25">
      <c r="A116" s="56">
        <v>2</v>
      </c>
      <c r="B116" s="60" t="s">
        <v>74</v>
      </c>
      <c r="C116" s="56" t="s">
        <v>75</v>
      </c>
      <c r="D116" s="56">
        <v>6</v>
      </c>
      <c r="E116" s="62"/>
    </row>
    <row r="117" spans="1:5" ht="15.75" x14ac:dyDescent="0.25">
      <c r="A117" s="78" t="s">
        <v>97</v>
      </c>
      <c r="B117" s="78"/>
      <c r="C117" s="78"/>
      <c r="D117" s="78"/>
      <c r="E117" s="78"/>
    </row>
    <row r="118" spans="1:5" ht="15.75" x14ac:dyDescent="0.25">
      <c r="A118" s="45">
        <v>1</v>
      </c>
      <c r="B118" s="47" t="s">
        <v>54</v>
      </c>
      <c r="C118" s="45" t="s">
        <v>55</v>
      </c>
      <c r="D118" s="45">
        <v>8</v>
      </c>
      <c r="E118" s="46"/>
    </row>
    <row r="119" spans="1:5" ht="15.75" x14ac:dyDescent="0.25">
      <c r="A119" s="45">
        <v>2</v>
      </c>
      <c r="B119" s="47" t="s">
        <v>56</v>
      </c>
      <c r="C119" s="45" t="s">
        <v>55</v>
      </c>
      <c r="D119" s="45">
        <v>16</v>
      </c>
      <c r="E119" s="46"/>
    </row>
    <row r="120" spans="1:5" ht="31.5" x14ac:dyDescent="0.25">
      <c r="A120" s="45">
        <v>3</v>
      </c>
      <c r="B120" s="47" t="s">
        <v>57</v>
      </c>
      <c r="C120" s="45" t="s">
        <v>58</v>
      </c>
      <c r="D120" s="45">
        <v>16</v>
      </c>
      <c r="E120" s="46"/>
    </row>
    <row r="121" spans="1:5" ht="31.5" x14ac:dyDescent="0.25">
      <c r="A121" s="45">
        <v>4</v>
      </c>
      <c r="B121" s="47" t="s">
        <v>98</v>
      </c>
      <c r="C121" s="45" t="s">
        <v>28</v>
      </c>
      <c r="D121" s="45">
        <v>1</v>
      </c>
      <c r="E121" s="46"/>
    </row>
    <row r="122" spans="1:5" ht="31.5" x14ac:dyDescent="0.25">
      <c r="A122" s="45">
        <v>5</v>
      </c>
      <c r="B122" s="47" t="s">
        <v>99</v>
      </c>
      <c r="C122" s="45" t="s">
        <v>55</v>
      </c>
      <c r="D122" s="45">
        <v>9</v>
      </c>
      <c r="E122" s="46"/>
    </row>
    <row r="123" spans="1:5" ht="15.75" x14ac:dyDescent="0.25">
      <c r="A123" s="45">
        <v>6</v>
      </c>
      <c r="B123" s="47" t="s">
        <v>100</v>
      </c>
      <c r="C123" s="45" t="s">
        <v>55</v>
      </c>
      <c r="D123" s="45">
        <v>9</v>
      </c>
      <c r="E123" s="46"/>
    </row>
    <row r="124" spans="1:5" ht="15.75" x14ac:dyDescent="0.25">
      <c r="A124" s="45">
        <v>7</v>
      </c>
      <c r="B124" s="47" t="s">
        <v>101</v>
      </c>
      <c r="C124" s="45" t="s">
        <v>55</v>
      </c>
      <c r="D124" s="45">
        <v>6</v>
      </c>
      <c r="E124" s="46"/>
    </row>
    <row r="125" spans="1:5" ht="15.75" x14ac:dyDescent="0.25">
      <c r="A125" s="45">
        <v>8</v>
      </c>
      <c r="B125" s="47" t="s">
        <v>102</v>
      </c>
      <c r="C125" s="45" t="s">
        <v>55</v>
      </c>
      <c r="D125" s="45">
        <v>3</v>
      </c>
      <c r="E125" s="46"/>
    </row>
    <row r="126" spans="1:5" ht="36" customHeight="1" x14ac:dyDescent="0.25">
      <c r="A126" s="43"/>
      <c r="B126" s="63"/>
      <c r="C126" s="43"/>
      <c r="D126" s="43"/>
      <c r="E126" s="44"/>
    </row>
    <row r="127" spans="1:5" ht="15.75" x14ac:dyDescent="0.25">
      <c r="A127" s="48"/>
      <c r="B127" s="48" t="s">
        <v>253</v>
      </c>
      <c r="C127" s="48"/>
      <c r="D127" s="48" t="s">
        <v>254</v>
      </c>
      <c r="E127" s="48"/>
    </row>
    <row r="128" spans="1:5" ht="15.75" x14ac:dyDescent="0.25">
      <c r="A128" s="48"/>
      <c r="B128" s="48"/>
      <c r="C128" s="48"/>
      <c r="D128" s="48"/>
      <c r="E128" s="64"/>
    </row>
  </sheetData>
  <mergeCells count="22">
    <mergeCell ref="A117:E117"/>
    <mergeCell ref="A61:E61"/>
    <mergeCell ref="A66:E66"/>
    <mergeCell ref="A71:E71"/>
    <mergeCell ref="A78:E78"/>
    <mergeCell ref="A85:E85"/>
    <mergeCell ref="A114:E114"/>
    <mergeCell ref="A104:E104"/>
    <mergeCell ref="A109:E109"/>
    <mergeCell ref="A43:E43"/>
    <mergeCell ref="A59:E59"/>
    <mergeCell ref="A48:E48"/>
    <mergeCell ref="A54:E54"/>
    <mergeCell ref="A103:E103"/>
    <mergeCell ref="A89:E89"/>
    <mergeCell ref="A96:E96"/>
    <mergeCell ref="A5:E5"/>
    <mergeCell ref="A6:E6"/>
    <mergeCell ref="A9:E9"/>
    <mergeCell ref="A26:E26"/>
    <mergeCell ref="A34:E34"/>
    <mergeCell ref="A8:E8"/>
  </mergeCells>
  <pageMargins left="0.7" right="0.7" top="0.75" bottom="0.75" header="0.3" footer="0.3"/>
  <pageSetup paperSize="9" scale="57" fitToHeight="0" orientation="portrait" r:id="rId1"/>
  <rowBreaks count="1" manualBreakCount="1">
    <brk id="6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view="pageBreakPreview" zoomScale="70" zoomScaleNormal="85" zoomScaleSheetLayoutView="70" workbookViewId="0">
      <selection activeCell="A4" sqref="A4:E4"/>
    </sheetView>
  </sheetViews>
  <sheetFormatPr defaultRowHeight="15.75" x14ac:dyDescent="0.25"/>
  <cols>
    <col min="1" max="1" width="4.85546875" style="1" customWidth="1"/>
    <col min="2" max="2" width="61.85546875" style="1" customWidth="1"/>
    <col min="3" max="3" width="14.140625" style="1" bestFit="1" customWidth="1"/>
    <col min="4" max="4" width="15.140625" style="1" customWidth="1"/>
    <col min="5" max="5" width="60" style="1" customWidth="1"/>
    <col min="6" max="7" width="9.140625" style="1"/>
    <col min="8" max="8" width="14.7109375" style="1" customWidth="1"/>
    <col min="9" max="9" width="9.140625" style="1"/>
    <col min="10" max="10" width="14.5703125" style="1" customWidth="1"/>
    <col min="11" max="25" width="9.140625" style="1"/>
    <col min="26" max="16384" width="9.140625" style="2"/>
  </cols>
  <sheetData>
    <row r="1" spans="1:25" x14ac:dyDescent="0.25">
      <c r="E1" s="49" t="s">
        <v>251</v>
      </c>
    </row>
    <row r="2" spans="1:25" x14ac:dyDescent="0.25">
      <c r="E2" s="49" t="s">
        <v>252</v>
      </c>
    </row>
    <row r="3" spans="1:25" x14ac:dyDescent="0.25">
      <c r="E3" s="49"/>
    </row>
    <row r="4" spans="1:25" ht="42" customHeight="1" x14ac:dyDescent="0.25">
      <c r="A4" s="84" t="s">
        <v>260</v>
      </c>
      <c r="B4" s="84"/>
      <c r="C4" s="84"/>
      <c r="D4" s="84"/>
      <c r="E4" s="84"/>
    </row>
    <row r="5" spans="1:25" ht="18.75" x14ac:dyDescent="0.25">
      <c r="A5" s="3"/>
      <c r="B5" s="3"/>
      <c r="C5" s="3"/>
      <c r="D5" s="3"/>
      <c r="E5" s="3"/>
    </row>
    <row r="7" spans="1:25" s="6" customFormat="1" ht="31.5" x14ac:dyDescent="0.25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s="6" customFormat="1" x14ac:dyDescent="0.25">
      <c r="A8" s="85" t="s">
        <v>142</v>
      </c>
      <c r="B8" s="85"/>
      <c r="C8" s="85"/>
      <c r="D8" s="85"/>
      <c r="E8" s="8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31.5" x14ac:dyDescent="0.25">
      <c r="A9" s="7">
        <v>12</v>
      </c>
      <c r="B9" s="8" t="s">
        <v>10</v>
      </c>
      <c r="C9" s="7" t="s">
        <v>11</v>
      </c>
      <c r="D9" s="7">
        <v>24</v>
      </c>
      <c r="E9" s="9" t="s">
        <v>12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5">
      <c r="A10" s="7">
        <v>13</v>
      </c>
      <c r="B10" s="8" t="s">
        <v>13</v>
      </c>
      <c r="C10" s="7" t="s">
        <v>11</v>
      </c>
      <c r="D10" s="7">
        <v>24</v>
      </c>
      <c r="E10" s="9" t="s">
        <v>14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47.25" x14ac:dyDescent="0.25">
      <c r="A11" s="7">
        <v>14</v>
      </c>
      <c r="B11" s="8" t="s">
        <v>15</v>
      </c>
      <c r="C11" s="7" t="s">
        <v>16</v>
      </c>
      <c r="D11" s="7">
        <v>17.28</v>
      </c>
      <c r="E11" s="9" t="s">
        <v>143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70.25" customHeight="1" x14ac:dyDescent="0.25">
      <c r="A12" s="7">
        <v>1</v>
      </c>
      <c r="B12" s="8" t="s">
        <v>144</v>
      </c>
      <c r="C12" s="7" t="s">
        <v>19</v>
      </c>
      <c r="D12" s="7">
        <v>12</v>
      </c>
      <c r="E12" s="9" t="s">
        <v>145</v>
      </c>
      <c r="H12" s="65"/>
      <c r="I12" s="65" t="s">
        <v>146</v>
      </c>
      <c r="J12" s="65"/>
      <c r="K12" s="65"/>
      <c r="L12" s="65"/>
      <c r="M12" s="65" t="s">
        <v>147</v>
      </c>
      <c r="N12" s="65"/>
      <c r="O12" s="65"/>
      <c r="P12" s="65"/>
      <c r="Q12" s="65"/>
      <c r="R12" s="65"/>
      <c r="S12" s="65"/>
    </row>
    <row r="13" spans="1:25" ht="164.25" customHeight="1" x14ac:dyDescent="0.25">
      <c r="A13" s="7">
        <v>2</v>
      </c>
      <c r="B13" s="8" t="s">
        <v>148</v>
      </c>
      <c r="C13" s="7" t="s">
        <v>19</v>
      </c>
      <c r="D13" s="7">
        <v>6</v>
      </c>
      <c r="E13" s="9" t="s">
        <v>149</v>
      </c>
      <c r="H13" s="65">
        <f>1125*2*6</f>
        <v>13500</v>
      </c>
      <c r="I13" s="65">
        <f>110*2*6</f>
        <v>1320</v>
      </c>
      <c r="J13" s="65">
        <f>45.82*6</f>
        <v>274.92</v>
      </c>
      <c r="K13" s="65"/>
      <c r="L13" s="65"/>
      <c r="M13" s="65"/>
      <c r="N13" s="65"/>
      <c r="O13" s="65"/>
      <c r="P13" s="65"/>
      <c r="Q13" s="65"/>
      <c r="R13" s="65"/>
      <c r="S13" s="65"/>
    </row>
    <row r="14" spans="1:25" ht="138.75" customHeight="1" x14ac:dyDescent="0.25">
      <c r="A14" s="7">
        <v>3</v>
      </c>
      <c r="B14" s="8" t="s">
        <v>150</v>
      </c>
      <c r="C14" s="7" t="s">
        <v>19</v>
      </c>
      <c r="D14" s="7">
        <v>5</v>
      </c>
      <c r="E14" s="9" t="s">
        <v>151</v>
      </c>
      <c r="H14" s="65">
        <f>1125*3*5</f>
        <v>16875</v>
      </c>
      <c r="I14" s="65">
        <f>110*3*5</f>
        <v>1650</v>
      </c>
      <c r="J14" s="65">
        <f>71.12*5</f>
        <v>355.6</v>
      </c>
      <c r="K14" s="65"/>
      <c r="L14" s="65"/>
      <c r="M14" s="65"/>
      <c r="N14" s="65"/>
      <c r="O14" s="65"/>
      <c r="P14" s="65"/>
      <c r="Q14" s="65"/>
      <c r="R14" s="65"/>
      <c r="S14" s="65"/>
    </row>
    <row r="15" spans="1:25" ht="47.25" x14ac:dyDescent="0.25">
      <c r="A15" s="7">
        <v>4</v>
      </c>
      <c r="B15" s="8" t="s">
        <v>152</v>
      </c>
      <c r="C15" s="7" t="s">
        <v>11</v>
      </c>
      <c r="D15" s="7">
        <v>207</v>
      </c>
      <c r="E15" s="10" t="s">
        <v>153</v>
      </c>
      <c r="H15" s="65">
        <f>0.888*207</f>
        <v>183.816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</row>
    <row r="16" spans="1:25" ht="78.75" x14ac:dyDescent="0.25">
      <c r="A16" s="7">
        <v>5</v>
      </c>
      <c r="B16" s="8" t="s">
        <v>154</v>
      </c>
      <c r="C16" s="7" t="s">
        <v>19</v>
      </c>
      <c r="D16" s="7">
        <v>23</v>
      </c>
      <c r="E16" s="9" t="s">
        <v>155</v>
      </c>
      <c r="H16" s="65">
        <f>0.364*2070</f>
        <v>753.48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</row>
    <row r="17" spans="1:25" ht="145.5" customHeight="1" x14ac:dyDescent="0.25">
      <c r="A17" s="7">
        <v>6</v>
      </c>
      <c r="B17" s="8" t="s">
        <v>156</v>
      </c>
      <c r="C17" s="7" t="s">
        <v>28</v>
      </c>
      <c r="D17" s="7">
        <v>1</v>
      </c>
      <c r="E17" s="9" t="s">
        <v>157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</row>
    <row r="18" spans="1:25" ht="59.25" customHeight="1" x14ac:dyDescent="0.25">
      <c r="A18" s="7">
        <v>7</v>
      </c>
      <c r="B18" s="8" t="s">
        <v>115</v>
      </c>
      <c r="C18" s="4" t="s">
        <v>32</v>
      </c>
      <c r="D18" s="4">
        <f>SUM(D12:D14)*3</f>
        <v>69</v>
      </c>
      <c r="E18" s="9" t="s">
        <v>158</v>
      </c>
      <c r="H18" s="65">
        <f>3.77*3*23</f>
        <v>260.13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</row>
    <row r="19" spans="1:25" ht="57.75" customHeight="1" x14ac:dyDescent="0.25">
      <c r="A19" s="7">
        <v>8</v>
      </c>
      <c r="B19" s="8" t="s">
        <v>159</v>
      </c>
      <c r="C19" s="4" t="s">
        <v>11</v>
      </c>
      <c r="D19" s="4">
        <f>SUM(D12:D14)*7</f>
        <v>161</v>
      </c>
      <c r="E19" s="9" t="s">
        <v>160</v>
      </c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</row>
    <row r="20" spans="1:25" ht="47.25" x14ac:dyDescent="0.25">
      <c r="A20" s="7">
        <v>9</v>
      </c>
      <c r="B20" s="8" t="s">
        <v>119</v>
      </c>
      <c r="C20" s="4" t="s">
        <v>16</v>
      </c>
      <c r="D20" s="4">
        <f>SUM(D12:D14)*1.05</f>
        <v>24.150000000000002</v>
      </c>
      <c r="E20" s="9" t="s">
        <v>161</v>
      </c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</row>
    <row r="21" spans="1:25" x14ac:dyDescent="0.25">
      <c r="A21" s="7">
        <v>10</v>
      </c>
      <c r="B21" s="8" t="s">
        <v>38</v>
      </c>
      <c r="C21" s="4" t="s">
        <v>16</v>
      </c>
      <c r="D21" s="4">
        <f>D20</f>
        <v>24.150000000000002</v>
      </c>
      <c r="E21" s="11"/>
      <c r="H21" s="65"/>
      <c r="I21" s="65"/>
      <c r="J21" s="65"/>
      <c r="K21" s="66"/>
      <c r="L21" s="66"/>
      <c r="M21" s="66"/>
      <c r="N21" s="66"/>
      <c r="O21" s="66"/>
      <c r="P21" s="66"/>
      <c r="Q21" s="66"/>
      <c r="R21" s="66"/>
      <c r="S21" s="66"/>
      <c r="T21" s="2"/>
      <c r="U21" s="2"/>
      <c r="V21" s="2"/>
      <c r="W21" s="2"/>
      <c r="X21" s="2"/>
      <c r="Y21" s="2"/>
    </row>
    <row r="22" spans="1:25" ht="126" x14ac:dyDescent="0.25">
      <c r="A22" s="7">
        <v>11</v>
      </c>
      <c r="B22" s="8" t="s">
        <v>123</v>
      </c>
      <c r="C22" s="7" t="s">
        <v>106</v>
      </c>
      <c r="D22" s="7">
        <v>54.13</v>
      </c>
      <c r="E22" s="9" t="s">
        <v>162</v>
      </c>
      <c r="H22" s="65">
        <f>18350+13500+1320+16875+1650</f>
        <v>51695</v>
      </c>
      <c r="I22" s="65"/>
      <c r="J22" s="65"/>
      <c r="K22" s="66">
        <f>331.2+274.92+355.6+183.816+14+4.93+260.13+252.77</f>
        <v>1677.366</v>
      </c>
      <c r="L22" s="66">
        <f>51.695+1.677+0.753</f>
        <v>54.125</v>
      </c>
      <c r="M22" s="66"/>
      <c r="N22" s="66"/>
      <c r="O22" s="66"/>
      <c r="P22" s="66"/>
      <c r="Q22" s="66"/>
      <c r="R22" s="66"/>
      <c r="S22" s="66"/>
      <c r="T22" s="2"/>
      <c r="U22" s="2"/>
      <c r="V22" s="2"/>
      <c r="W22" s="2"/>
      <c r="X22" s="2"/>
      <c r="Y22" s="2"/>
    </row>
    <row r="23" spans="1:25" ht="15.75" customHeight="1" x14ac:dyDescent="0.25">
      <c r="F23" s="2"/>
      <c r="G23" s="2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2"/>
      <c r="U23" s="2"/>
      <c r="V23" s="2"/>
      <c r="W23" s="2"/>
      <c r="X23" s="2"/>
      <c r="Y23" s="2"/>
    </row>
    <row r="24" spans="1:25" x14ac:dyDescent="0.25">
      <c r="C24" s="12"/>
      <c r="E24" s="13"/>
      <c r="F24" s="2"/>
      <c r="G24" s="2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2"/>
      <c r="U24" s="2"/>
      <c r="V24" s="2"/>
      <c r="W24" s="2"/>
      <c r="X24" s="2"/>
      <c r="Y24" s="2"/>
    </row>
    <row r="25" spans="1:25" s="15" customFormat="1" x14ac:dyDescent="0.25">
      <c r="A25" s="14"/>
      <c r="B25" s="14"/>
      <c r="C25" s="14"/>
      <c r="D25" s="14"/>
      <c r="E25" s="14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</row>
    <row r="26" spans="1:25" s="15" customFormat="1" x14ac:dyDescent="0.25">
      <c r="A26" s="14"/>
      <c r="B26" s="14"/>
      <c r="C26" s="14"/>
      <c r="D26" s="14"/>
      <c r="E26" s="16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</row>
    <row r="27" spans="1:25" x14ac:dyDescent="0.25">
      <c r="C27" s="12"/>
      <c r="E27" s="13"/>
      <c r="F27" s="2"/>
      <c r="G27" s="2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2"/>
      <c r="U27" s="2"/>
      <c r="V27" s="2"/>
      <c r="W27" s="2"/>
      <c r="X27" s="2"/>
      <c r="Y27" s="2"/>
    </row>
    <row r="28" spans="1:25" x14ac:dyDescent="0.25">
      <c r="H28" s="68"/>
      <c r="I28" s="65"/>
      <c r="J28" s="69"/>
      <c r="K28" s="66"/>
      <c r="L28" s="66"/>
      <c r="M28" s="66"/>
      <c r="N28" s="66"/>
      <c r="O28" s="66"/>
      <c r="P28" s="66"/>
      <c r="Q28" s="66"/>
      <c r="R28" s="66"/>
      <c r="S28" s="66"/>
      <c r="T28" s="2"/>
      <c r="U28" s="2"/>
      <c r="V28" s="2"/>
      <c r="W28" s="2"/>
      <c r="X28" s="2"/>
      <c r="Y28" s="2"/>
    </row>
    <row r="29" spans="1:25" x14ac:dyDescent="0.25">
      <c r="H29" s="65"/>
      <c r="I29" s="65"/>
      <c r="J29" s="69"/>
      <c r="K29" s="66"/>
      <c r="L29" s="66"/>
      <c r="M29" s="66"/>
      <c r="N29" s="66"/>
      <c r="O29" s="66"/>
      <c r="P29" s="66"/>
      <c r="Q29" s="66"/>
      <c r="R29" s="66"/>
      <c r="S29" s="66"/>
      <c r="T29" s="2"/>
      <c r="U29" s="2"/>
      <c r="V29" s="2"/>
      <c r="W29" s="2"/>
      <c r="X29" s="2"/>
      <c r="Y29" s="2"/>
    </row>
    <row r="30" spans="1:25" x14ac:dyDescent="0.25">
      <c r="H30" s="70"/>
      <c r="I30" s="65"/>
      <c r="J30" s="69"/>
      <c r="K30" s="66"/>
      <c r="L30" s="66"/>
      <c r="M30" s="66"/>
      <c r="N30" s="66"/>
      <c r="O30" s="66"/>
      <c r="P30" s="66"/>
      <c r="Q30" s="66"/>
      <c r="R30" s="66"/>
      <c r="S30" s="66"/>
      <c r="T30" s="2"/>
      <c r="U30" s="2"/>
      <c r="V30" s="2"/>
      <c r="W30" s="2"/>
      <c r="X30" s="2"/>
      <c r="Y30" s="2"/>
    </row>
    <row r="31" spans="1:25" x14ac:dyDescent="0.25"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</row>
    <row r="32" spans="1:25" x14ac:dyDescent="0.25">
      <c r="H32" s="65"/>
      <c r="I32" s="65"/>
      <c r="J32" s="65"/>
      <c r="K32" s="66"/>
      <c r="L32" s="66"/>
      <c r="M32" s="66"/>
      <c r="N32" s="66"/>
      <c r="O32" s="66"/>
      <c r="P32" s="66"/>
      <c r="Q32" s="66"/>
      <c r="R32" s="66"/>
      <c r="S32" s="66"/>
      <c r="T32" s="2"/>
      <c r="U32" s="2"/>
      <c r="V32" s="2"/>
      <c r="W32" s="2"/>
      <c r="X32" s="2"/>
      <c r="Y32" s="2"/>
    </row>
    <row r="33" spans="1:25" x14ac:dyDescent="0.25">
      <c r="B33" s="18"/>
      <c r="H33" s="65"/>
      <c r="I33" s="65"/>
      <c r="J33" s="65"/>
      <c r="K33" s="66"/>
      <c r="L33" s="66"/>
      <c r="M33" s="66"/>
      <c r="N33" s="66"/>
      <c r="O33" s="66"/>
      <c r="P33" s="66"/>
      <c r="Q33" s="66"/>
      <c r="R33" s="66"/>
      <c r="S33" s="66"/>
      <c r="T33" s="2"/>
      <c r="U33" s="2"/>
      <c r="V33" s="2"/>
      <c r="W33" s="2"/>
      <c r="X33" s="2"/>
      <c r="Y33" s="2"/>
    </row>
    <row r="34" spans="1:25" x14ac:dyDescent="0.25">
      <c r="A34" s="2"/>
      <c r="B34" s="18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2"/>
      <c r="U34" s="2"/>
      <c r="V34" s="2"/>
      <c r="W34" s="2"/>
      <c r="X34" s="2"/>
      <c r="Y34" s="2"/>
    </row>
    <row r="35" spans="1:25" x14ac:dyDescent="0.25">
      <c r="A35" s="2"/>
      <c r="B35" s="19"/>
      <c r="H35" s="17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2"/>
      <c r="B36" s="19"/>
      <c r="H36" s="17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2"/>
      <c r="H37" s="17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2"/>
      <c r="H38" s="17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2"/>
      <c r="H39" s="17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2"/>
      <c r="H40" s="17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</sheetData>
  <mergeCells count="2">
    <mergeCell ref="A4:E4"/>
    <mergeCell ref="A8:E8"/>
  </mergeCells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7"/>
  <sheetViews>
    <sheetView view="pageBreakPreview" zoomScale="85" zoomScaleNormal="100" zoomScaleSheetLayoutView="85" workbookViewId="0">
      <selection activeCell="A4" sqref="A4:E4"/>
    </sheetView>
  </sheetViews>
  <sheetFormatPr defaultRowHeight="15.75" x14ac:dyDescent="0.25"/>
  <cols>
    <col min="1" max="1" width="4.85546875" style="15" customWidth="1"/>
    <col min="2" max="2" width="55.140625" style="15" customWidth="1"/>
    <col min="3" max="3" width="14.140625" style="15" bestFit="1" customWidth="1"/>
    <col min="4" max="4" width="15.140625" style="15" customWidth="1"/>
    <col min="5" max="5" width="71.5703125" style="15" customWidth="1"/>
    <col min="6" max="6" width="9.140625" style="15" customWidth="1"/>
    <col min="7" max="7" width="18.140625" style="15" customWidth="1"/>
    <col min="8" max="8" width="6.28515625" style="15" customWidth="1"/>
    <col min="9" max="9" width="7.85546875" style="15" customWidth="1"/>
    <col min="10" max="10" width="14.85546875" style="15" bestFit="1" customWidth="1"/>
    <col min="11" max="11" width="9.140625" style="15"/>
    <col min="12" max="12" width="16.140625" style="15" customWidth="1"/>
    <col min="13" max="25" width="9.140625" style="15"/>
    <col min="26" max="16384" width="9.140625" style="20"/>
  </cols>
  <sheetData>
    <row r="1" spans="1:25" x14ac:dyDescent="0.25">
      <c r="E1" s="49" t="s">
        <v>251</v>
      </c>
    </row>
    <row r="2" spans="1:25" x14ac:dyDescent="0.25">
      <c r="E2" s="49" t="s">
        <v>252</v>
      </c>
    </row>
    <row r="3" spans="1:25" x14ac:dyDescent="0.25">
      <c r="E3" s="49"/>
    </row>
    <row r="4" spans="1:25" ht="76.5" customHeight="1" x14ac:dyDescent="0.25">
      <c r="A4" s="87" t="s">
        <v>259</v>
      </c>
      <c r="B4" s="88"/>
      <c r="C4" s="88"/>
      <c r="D4" s="88"/>
      <c r="E4" s="88"/>
    </row>
    <row r="5" spans="1:25" ht="46.5" customHeight="1" x14ac:dyDescent="0.25">
      <c r="A5" s="89" t="s">
        <v>0</v>
      </c>
      <c r="B5" s="89"/>
      <c r="C5" s="89"/>
      <c r="D5" s="89"/>
      <c r="E5" s="89"/>
    </row>
    <row r="6" spans="1:25" s="23" customFormat="1" ht="32.25" customHeight="1" x14ac:dyDescent="0.25">
      <c r="A6" s="21" t="s">
        <v>1</v>
      </c>
      <c r="B6" s="21" t="s">
        <v>2</v>
      </c>
      <c r="C6" s="21" t="s">
        <v>3</v>
      </c>
      <c r="D6" s="21" t="s">
        <v>4</v>
      </c>
      <c r="E6" s="21" t="s">
        <v>5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ht="29.25" customHeight="1" x14ac:dyDescent="0.25">
      <c r="A7" s="90" t="s">
        <v>6</v>
      </c>
      <c r="B7" s="90"/>
      <c r="C7" s="90"/>
      <c r="D7" s="90"/>
      <c r="E7" s="90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ht="31.5" x14ac:dyDescent="0.25">
      <c r="A8" s="24">
        <v>1</v>
      </c>
      <c r="B8" s="25" t="s">
        <v>10</v>
      </c>
      <c r="C8" s="24" t="s">
        <v>11</v>
      </c>
      <c r="D8" s="24">
        <v>24</v>
      </c>
      <c r="E8" s="26" t="s">
        <v>12</v>
      </c>
    </row>
    <row r="9" spans="1:25" x14ac:dyDescent="0.25">
      <c r="A9" s="24">
        <f>A8+1</f>
        <v>2</v>
      </c>
      <c r="B9" s="25" t="s">
        <v>13</v>
      </c>
      <c r="C9" s="24" t="s">
        <v>11</v>
      </c>
      <c r="D9" s="24">
        <v>24</v>
      </c>
      <c r="E9" s="26" t="s">
        <v>14</v>
      </c>
    </row>
    <row r="10" spans="1:25" ht="63" x14ac:dyDescent="0.25">
      <c r="A10" s="24">
        <f t="shared" ref="A10:A22" si="0">A9+1</f>
        <v>3</v>
      </c>
      <c r="B10" s="25" t="s">
        <v>15</v>
      </c>
      <c r="C10" s="24" t="s">
        <v>16</v>
      </c>
      <c r="D10" s="24">
        <v>17.28</v>
      </c>
      <c r="E10" s="26" t="s">
        <v>17</v>
      </c>
    </row>
    <row r="11" spans="1:25" s="28" customFormat="1" ht="172.5" customHeight="1" x14ac:dyDescent="0.25">
      <c r="A11" s="24">
        <f t="shared" si="0"/>
        <v>4</v>
      </c>
      <c r="B11" s="25" t="s">
        <v>144</v>
      </c>
      <c r="C11" s="24" t="s">
        <v>19</v>
      </c>
      <c r="D11" s="24">
        <v>8</v>
      </c>
      <c r="E11" s="26" t="s">
        <v>163</v>
      </c>
      <c r="F11" s="67">
        <f>1125*6+3555*2</f>
        <v>13860</v>
      </c>
      <c r="G11" s="67">
        <f>27.6*8</f>
        <v>220.8</v>
      </c>
      <c r="H11" s="71" t="s">
        <v>164</v>
      </c>
      <c r="I11" s="72"/>
      <c r="J11" s="71"/>
      <c r="K11" s="72"/>
      <c r="L11" s="71" t="s">
        <v>165</v>
      </c>
      <c r="M11" s="71"/>
      <c r="N11" s="71"/>
      <c r="O11" s="71"/>
      <c r="P11" s="71"/>
      <c r="Q11" s="27"/>
      <c r="R11" s="27"/>
      <c r="S11" s="27"/>
      <c r="T11" s="27"/>
      <c r="U11" s="27"/>
      <c r="V11" s="27"/>
      <c r="W11" s="27"/>
      <c r="X11" s="27"/>
      <c r="Y11" s="27"/>
    </row>
    <row r="12" spans="1:25" ht="166.5" customHeight="1" x14ac:dyDescent="0.25">
      <c r="A12" s="24">
        <f t="shared" si="0"/>
        <v>5</v>
      </c>
      <c r="B12" s="25" t="s">
        <v>148</v>
      </c>
      <c r="C12" s="24" t="s">
        <v>19</v>
      </c>
      <c r="D12" s="24">
        <v>5</v>
      </c>
      <c r="E12" s="26" t="s">
        <v>166</v>
      </c>
      <c r="F12" s="67">
        <f>1125*2*5</f>
        <v>11250</v>
      </c>
      <c r="G12" s="67">
        <f>110*2*5</f>
        <v>1100</v>
      </c>
      <c r="H12" s="67">
        <f>45.82*5</f>
        <v>229.1</v>
      </c>
      <c r="I12" s="67"/>
      <c r="J12" s="67"/>
      <c r="K12" s="67"/>
      <c r="L12" s="67"/>
      <c r="M12" s="67"/>
      <c r="N12" s="67"/>
      <c r="O12" s="67"/>
      <c r="P12" s="67"/>
    </row>
    <row r="13" spans="1:25" ht="150.75" customHeight="1" x14ac:dyDescent="0.25">
      <c r="A13" s="24">
        <f t="shared" si="0"/>
        <v>6</v>
      </c>
      <c r="B13" s="25" t="s">
        <v>150</v>
      </c>
      <c r="C13" s="24" t="s">
        <v>19</v>
      </c>
      <c r="D13" s="24">
        <v>3</v>
      </c>
      <c r="E13" s="26" t="s">
        <v>167</v>
      </c>
      <c r="F13" s="67">
        <f>1180*3*3</f>
        <v>10620</v>
      </c>
      <c r="G13" s="67">
        <f>110*3*3</f>
        <v>990</v>
      </c>
      <c r="H13" s="67">
        <f>71.12*3</f>
        <v>213.36</v>
      </c>
      <c r="I13" s="67"/>
      <c r="J13" s="67"/>
      <c r="K13" s="67"/>
      <c r="L13" s="67"/>
      <c r="M13" s="67"/>
      <c r="N13" s="67"/>
      <c r="O13" s="67"/>
      <c r="P13" s="67"/>
    </row>
    <row r="14" spans="1:25" ht="31.5" x14ac:dyDescent="0.25">
      <c r="A14" s="24">
        <f t="shared" si="0"/>
        <v>7</v>
      </c>
      <c r="B14" s="25" t="s">
        <v>152</v>
      </c>
      <c r="C14" s="24" t="s">
        <v>11</v>
      </c>
      <c r="D14" s="24">
        <v>162</v>
      </c>
      <c r="E14" s="29" t="s">
        <v>23</v>
      </c>
      <c r="F14" s="67">
        <f>0.888*162</f>
        <v>143.85599999999999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25" ht="78.75" x14ac:dyDescent="0.25">
      <c r="A15" s="24">
        <f t="shared" si="0"/>
        <v>8</v>
      </c>
      <c r="B15" s="25" t="s">
        <v>154</v>
      </c>
      <c r="C15" s="24" t="s">
        <v>19</v>
      </c>
      <c r="D15" s="24">
        <v>16</v>
      </c>
      <c r="E15" s="26" t="s">
        <v>168</v>
      </c>
      <c r="F15" s="67">
        <f>0.364*2700</f>
        <v>982.8</v>
      </c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25" ht="47.25" x14ac:dyDescent="0.25">
      <c r="A16" s="24">
        <f t="shared" si="0"/>
        <v>9</v>
      </c>
      <c r="B16" s="25" t="s">
        <v>169</v>
      </c>
      <c r="C16" s="24" t="s">
        <v>28</v>
      </c>
      <c r="D16" s="24">
        <v>16</v>
      </c>
      <c r="E16" s="26" t="s">
        <v>170</v>
      </c>
      <c r="F16" s="67">
        <f>2.3*16</f>
        <v>36.799999999999997</v>
      </c>
      <c r="G16" s="67"/>
      <c r="H16" s="67"/>
      <c r="I16" s="67"/>
      <c r="J16" s="67"/>
      <c r="K16" s="67"/>
      <c r="L16" s="67"/>
      <c r="M16" s="67"/>
      <c r="N16" s="67"/>
      <c r="O16" s="67"/>
      <c r="P16" s="67"/>
    </row>
    <row r="17" spans="1:27" ht="134.25" customHeight="1" x14ac:dyDescent="0.25">
      <c r="A17" s="24">
        <f t="shared" si="0"/>
        <v>10</v>
      </c>
      <c r="B17" s="25" t="s">
        <v>156</v>
      </c>
      <c r="C17" s="21" t="s">
        <v>140</v>
      </c>
      <c r="D17" s="24">
        <v>4</v>
      </c>
      <c r="E17" s="26" t="s">
        <v>171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Z17" s="15"/>
      <c r="AA17" s="15"/>
    </row>
    <row r="18" spans="1:27" ht="31.5" x14ac:dyDescent="0.25">
      <c r="A18" s="24">
        <f t="shared" si="0"/>
        <v>11</v>
      </c>
      <c r="B18" s="25" t="s">
        <v>31</v>
      </c>
      <c r="C18" s="24" t="s">
        <v>32</v>
      </c>
      <c r="D18" s="24">
        <v>48</v>
      </c>
      <c r="E18" s="26" t="s">
        <v>33</v>
      </c>
      <c r="F18" s="67">
        <f>3.77*3*48</f>
        <v>542.88</v>
      </c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27" ht="47.25" x14ac:dyDescent="0.25">
      <c r="A19" s="24">
        <f t="shared" si="0"/>
        <v>12</v>
      </c>
      <c r="B19" s="25" t="s">
        <v>159</v>
      </c>
      <c r="C19" s="24" t="s">
        <v>11</v>
      </c>
      <c r="D19" s="24">
        <v>112</v>
      </c>
      <c r="E19" s="26" t="s">
        <v>172</v>
      </c>
      <c r="F19" s="67">
        <f>1.57*112</f>
        <v>175.84</v>
      </c>
      <c r="G19" s="67"/>
      <c r="H19" s="67"/>
      <c r="I19" s="67"/>
      <c r="J19" s="67"/>
      <c r="K19" s="67"/>
      <c r="L19" s="67"/>
      <c r="M19" s="67"/>
      <c r="N19" s="67"/>
      <c r="O19" s="67"/>
      <c r="P19" s="67"/>
    </row>
    <row r="20" spans="1:27" ht="47.25" x14ac:dyDescent="0.25">
      <c r="A20" s="24">
        <f t="shared" si="0"/>
        <v>13</v>
      </c>
      <c r="B20" s="25" t="s">
        <v>119</v>
      </c>
      <c r="C20" s="24" t="s">
        <v>16</v>
      </c>
      <c r="D20" s="24">
        <v>16.8</v>
      </c>
      <c r="E20" s="26" t="s">
        <v>37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27" x14ac:dyDescent="0.25">
      <c r="A21" s="24">
        <f t="shared" si="0"/>
        <v>14</v>
      </c>
      <c r="B21" s="25" t="s">
        <v>38</v>
      </c>
      <c r="C21" s="24" t="s">
        <v>16</v>
      </c>
      <c r="D21" s="24">
        <v>16.8</v>
      </c>
      <c r="E21" s="30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</row>
    <row r="22" spans="1:27" ht="110.25" x14ac:dyDescent="0.25">
      <c r="A22" s="24">
        <f t="shared" si="0"/>
        <v>15</v>
      </c>
      <c r="B22" s="25" t="s">
        <v>123</v>
      </c>
      <c r="C22" s="24" t="s">
        <v>106</v>
      </c>
      <c r="D22" s="24">
        <v>40.463000000000001</v>
      </c>
      <c r="E22" s="26" t="s">
        <v>173</v>
      </c>
      <c r="F22" s="67"/>
      <c r="G22" s="67"/>
      <c r="H22" s="67"/>
      <c r="I22" s="67">
        <f>(13860+11250+1100+10125+990)/1000</f>
        <v>37.325000000000003</v>
      </c>
      <c r="J22" s="67">
        <f>(220.8+229+213+143.856+56+19.712+542.88+175.84)/1000</f>
        <v>1.6010880000000001</v>
      </c>
      <c r="K22" s="67">
        <f>(21.2+36.8)/1000</f>
        <v>5.8000000000000003E-2</v>
      </c>
      <c r="L22" s="67">
        <f>37.325+1.601+0.983+0.058</f>
        <v>39.966999999999999</v>
      </c>
      <c r="M22" s="67"/>
      <c r="N22" s="67"/>
      <c r="O22" s="67"/>
      <c r="P22" s="67"/>
      <c r="Z22" s="15"/>
      <c r="AA22" s="15"/>
    </row>
    <row r="23" spans="1:27" s="28" customFormat="1" x14ac:dyDescent="0.25">
      <c r="A23" s="90" t="s">
        <v>174</v>
      </c>
      <c r="B23" s="90"/>
      <c r="C23" s="90"/>
      <c r="D23" s="90"/>
      <c r="E23" s="90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27"/>
      <c r="R23" s="27"/>
      <c r="S23" s="27"/>
    </row>
    <row r="24" spans="1:27" x14ac:dyDescent="0.25">
      <c r="A24" s="24">
        <v>1</v>
      </c>
      <c r="B24" s="25" t="s">
        <v>40</v>
      </c>
      <c r="C24" s="24" t="s">
        <v>16</v>
      </c>
      <c r="D24" s="24">
        <v>46.85</v>
      </c>
      <c r="E24" s="29" t="s">
        <v>175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T24" s="20"/>
      <c r="U24" s="20"/>
      <c r="V24" s="20"/>
      <c r="W24" s="20"/>
      <c r="X24" s="20"/>
      <c r="Y24" s="20"/>
    </row>
    <row r="25" spans="1:27" x14ac:dyDescent="0.25">
      <c r="A25" s="24">
        <f>A24+1</f>
        <v>2</v>
      </c>
      <c r="B25" s="25" t="s">
        <v>176</v>
      </c>
      <c r="C25" s="31" t="s">
        <v>16</v>
      </c>
      <c r="D25" s="31">
        <v>8</v>
      </c>
      <c r="E25" s="29" t="s">
        <v>177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T25" s="20"/>
      <c r="U25" s="20"/>
      <c r="V25" s="20"/>
      <c r="W25" s="20"/>
      <c r="X25" s="20"/>
      <c r="Y25" s="20"/>
    </row>
    <row r="26" spans="1:27" x14ac:dyDescent="0.25">
      <c r="A26" s="24">
        <f>A25+1</f>
        <v>3</v>
      </c>
      <c r="B26" s="32" t="s">
        <v>178</v>
      </c>
      <c r="C26" s="24" t="s">
        <v>48</v>
      </c>
      <c r="D26" s="24" t="s">
        <v>49</v>
      </c>
      <c r="E26" s="33" t="s">
        <v>50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T26" s="20"/>
      <c r="U26" s="20"/>
      <c r="V26" s="20"/>
      <c r="W26" s="20"/>
      <c r="X26" s="20"/>
      <c r="Y26" s="20"/>
    </row>
    <row r="27" spans="1:27" x14ac:dyDescent="0.25">
      <c r="A27" s="24">
        <f t="shared" ref="A27:A36" si="1">A26+1</f>
        <v>4</v>
      </c>
      <c r="B27" s="34" t="s">
        <v>179</v>
      </c>
      <c r="C27" s="24" t="s">
        <v>11</v>
      </c>
      <c r="D27" s="24">
        <v>200</v>
      </c>
      <c r="E27" s="24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T27" s="20"/>
      <c r="U27" s="20"/>
      <c r="V27" s="20"/>
      <c r="W27" s="20"/>
      <c r="X27" s="20"/>
      <c r="Y27" s="20"/>
    </row>
    <row r="28" spans="1:27" ht="47.25" x14ac:dyDescent="0.25">
      <c r="A28" s="24">
        <f>A27+1</f>
        <v>5</v>
      </c>
      <c r="B28" s="26" t="s">
        <v>180</v>
      </c>
      <c r="C28" s="24" t="s">
        <v>11</v>
      </c>
      <c r="D28" s="24">
        <v>600</v>
      </c>
      <c r="E28" s="26" t="s">
        <v>181</v>
      </c>
      <c r="F28" s="67">
        <f>600*1.203</f>
        <v>721.80000000000007</v>
      </c>
      <c r="G28" s="67"/>
      <c r="H28" s="67"/>
      <c r="I28" s="67"/>
      <c r="J28" s="67"/>
      <c r="K28" s="67"/>
      <c r="L28" s="67"/>
      <c r="M28" s="67"/>
      <c r="N28" s="67"/>
      <c r="O28" s="67"/>
      <c r="P28" s="67"/>
      <c r="Z28" s="15"/>
      <c r="AA28" s="15"/>
    </row>
    <row r="29" spans="1:27" ht="47.25" x14ac:dyDescent="0.25">
      <c r="A29" s="24">
        <f t="shared" si="1"/>
        <v>6</v>
      </c>
      <c r="B29" s="26" t="s">
        <v>182</v>
      </c>
      <c r="C29" s="24" t="s">
        <v>11</v>
      </c>
      <c r="D29" s="24">
        <v>135</v>
      </c>
      <c r="E29" s="26" t="s">
        <v>183</v>
      </c>
      <c r="F29" s="67">
        <f>135*1.203</f>
        <v>162.405</v>
      </c>
      <c r="G29" s="67"/>
      <c r="H29" s="67"/>
      <c r="I29" s="67"/>
      <c r="J29" s="67"/>
      <c r="K29" s="67"/>
      <c r="L29" s="67"/>
      <c r="M29" s="67"/>
      <c r="N29" s="67"/>
      <c r="O29" s="67"/>
      <c r="P29" s="67"/>
      <c r="Z29" s="15"/>
      <c r="AA29" s="15"/>
    </row>
    <row r="30" spans="1:27" ht="47.25" x14ac:dyDescent="0.25">
      <c r="A30" s="24">
        <f t="shared" si="1"/>
        <v>7</v>
      </c>
      <c r="B30" s="25" t="s">
        <v>184</v>
      </c>
      <c r="C30" s="24" t="s">
        <v>11</v>
      </c>
      <c r="D30" s="24">
        <v>120</v>
      </c>
      <c r="E30" s="26" t="s">
        <v>185</v>
      </c>
      <c r="F30" s="67">
        <f>120*1.203</f>
        <v>144.36000000000001</v>
      </c>
      <c r="G30" s="67"/>
      <c r="H30" s="67"/>
      <c r="I30" s="67"/>
      <c r="J30" s="67"/>
      <c r="K30" s="67"/>
      <c r="L30" s="67"/>
      <c r="M30" s="67"/>
      <c r="N30" s="67"/>
      <c r="O30" s="67"/>
      <c r="P30" s="67"/>
      <c r="Z30" s="15"/>
      <c r="AA30" s="15"/>
    </row>
    <row r="31" spans="1:27" ht="47.25" x14ac:dyDescent="0.25">
      <c r="A31" s="24">
        <f t="shared" si="1"/>
        <v>8</v>
      </c>
      <c r="B31" s="25" t="s">
        <v>186</v>
      </c>
      <c r="C31" s="24" t="s">
        <v>11</v>
      </c>
      <c r="D31" s="24">
        <v>10</v>
      </c>
      <c r="E31" s="26" t="s">
        <v>187</v>
      </c>
      <c r="F31" s="67">
        <v>27.5</v>
      </c>
      <c r="G31" s="67"/>
      <c r="H31" s="67"/>
      <c r="I31" s="67"/>
      <c r="J31" s="67"/>
      <c r="K31" s="67"/>
      <c r="L31" s="67"/>
      <c r="M31" s="67"/>
      <c r="N31" s="67"/>
      <c r="O31" s="67"/>
      <c r="P31" s="67"/>
      <c r="Z31" s="15"/>
      <c r="AA31" s="15"/>
    </row>
    <row r="32" spans="1:27" ht="47.25" x14ac:dyDescent="0.25">
      <c r="A32" s="24">
        <f t="shared" si="1"/>
        <v>9</v>
      </c>
      <c r="B32" s="25" t="s">
        <v>188</v>
      </c>
      <c r="C32" s="24" t="s">
        <v>32</v>
      </c>
      <c r="D32" s="24">
        <v>12</v>
      </c>
      <c r="E32" s="26" t="s">
        <v>189</v>
      </c>
      <c r="F32" s="67">
        <v>13.2</v>
      </c>
      <c r="G32" s="67"/>
      <c r="H32" s="67"/>
      <c r="I32" s="67"/>
      <c r="J32" s="67"/>
      <c r="K32" s="67"/>
      <c r="L32" s="67"/>
      <c r="M32" s="67"/>
      <c r="N32" s="67"/>
      <c r="O32" s="67"/>
      <c r="P32" s="67"/>
      <c r="Z32" s="15"/>
      <c r="AA32" s="15"/>
    </row>
    <row r="33" spans="1:27" ht="47.25" x14ac:dyDescent="0.25">
      <c r="A33" s="24">
        <f t="shared" si="1"/>
        <v>10</v>
      </c>
      <c r="B33" s="25" t="s">
        <v>190</v>
      </c>
      <c r="C33" s="24" t="s">
        <v>32</v>
      </c>
      <c r="D33" s="24">
        <v>12</v>
      </c>
      <c r="E33" s="26" t="s">
        <v>191</v>
      </c>
      <c r="F33" s="67">
        <v>13.2</v>
      </c>
      <c r="G33" s="67"/>
      <c r="H33" s="67"/>
      <c r="I33" s="67"/>
      <c r="J33" s="67"/>
      <c r="K33" s="67"/>
      <c r="L33" s="67"/>
      <c r="M33" s="67"/>
      <c r="N33" s="67"/>
      <c r="O33" s="67"/>
      <c r="P33" s="67"/>
      <c r="Z33" s="15"/>
      <c r="AA33" s="15"/>
    </row>
    <row r="34" spans="1:27" ht="47.25" x14ac:dyDescent="0.25">
      <c r="A34" s="24">
        <f t="shared" si="1"/>
        <v>11</v>
      </c>
      <c r="B34" s="25" t="s">
        <v>192</v>
      </c>
      <c r="C34" s="24" t="s">
        <v>32</v>
      </c>
      <c r="D34" s="24">
        <v>12</v>
      </c>
      <c r="E34" s="26" t="s">
        <v>193</v>
      </c>
      <c r="F34" s="67">
        <v>15.6</v>
      </c>
      <c r="G34" s="67"/>
      <c r="H34" s="67"/>
      <c r="I34" s="67"/>
      <c r="J34" s="67"/>
      <c r="K34" s="67"/>
      <c r="L34" s="67"/>
      <c r="M34" s="67"/>
      <c r="N34" s="67"/>
      <c r="O34" s="67"/>
      <c r="P34" s="67"/>
      <c r="Z34" s="15"/>
      <c r="AA34" s="15"/>
    </row>
    <row r="35" spans="1:27" ht="31.5" x14ac:dyDescent="0.25">
      <c r="A35" s="24">
        <f t="shared" si="1"/>
        <v>12</v>
      </c>
      <c r="B35" s="25" t="s">
        <v>194</v>
      </c>
      <c r="C35" s="24" t="s">
        <v>71</v>
      </c>
      <c r="D35" s="24">
        <v>24</v>
      </c>
      <c r="E35" s="26" t="s">
        <v>72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Z35" s="15"/>
      <c r="AA35" s="15"/>
    </row>
    <row r="36" spans="1:27" ht="31.5" x14ac:dyDescent="0.25">
      <c r="A36" s="24">
        <f t="shared" si="1"/>
        <v>13</v>
      </c>
      <c r="B36" s="35" t="s">
        <v>52</v>
      </c>
      <c r="C36" s="36" t="s">
        <v>16</v>
      </c>
      <c r="D36" s="36">
        <v>56</v>
      </c>
      <c r="E36" s="29" t="s">
        <v>41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Z36" s="15"/>
      <c r="AA36" s="15"/>
    </row>
    <row r="37" spans="1:27" ht="31.5" x14ac:dyDescent="0.25">
      <c r="A37" s="24">
        <f>A36+1</f>
        <v>14</v>
      </c>
      <c r="B37" s="25" t="s">
        <v>123</v>
      </c>
      <c r="C37" s="24" t="s">
        <v>106</v>
      </c>
      <c r="D37" s="24">
        <v>1.0980000000000001</v>
      </c>
      <c r="E37" s="26" t="s">
        <v>195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</row>
    <row r="38" spans="1:27" x14ac:dyDescent="0.25">
      <c r="A38" s="90" t="s">
        <v>196</v>
      </c>
      <c r="B38" s="90"/>
      <c r="C38" s="90"/>
      <c r="D38" s="90"/>
      <c r="E38" s="90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Z38" s="15"/>
      <c r="AA38" s="15"/>
    </row>
    <row r="39" spans="1:27" ht="47.25" x14ac:dyDescent="0.25">
      <c r="A39" s="24">
        <v>1</v>
      </c>
      <c r="B39" s="25" t="s">
        <v>197</v>
      </c>
      <c r="C39" s="24" t="s">
        <v>32</v>
      </c>
      <c r="D39" s="24">
        <v>3</v>
      </c>
      <c r="E39" s="26" t="s">
        <v>198</v>
      </c>
      <c r="F39" s="67">
        <v>60</v>
      </c>
      <c r="G39" s="67"/>
      <c r="H39" s="67"/>
      <c r="I39" s="67"/>
      <c r="J39" s="67"/>
      <c r="K39" s="67"/>
      <c r="L39" s="67"/>
      <c r="M39" s="67"/>
      <c r="N39" s="67"/>
      <c r="O39" s="67"/>
      <c r="P39" s="67"/>
      <c r="Z39" s="15"/>
      <c r="AA39" s="15"/>
    </row>
    <row r="40" spans="1:27" ht="47.25" x14ac:dyDescent="0.25">
      <c r="A40" s="24">
        <v>2</v>
      </c>
      <c r="B40" s="25" t="s">
        <v>199</v>
      </c>
      <c r="C40" s="24" t="s">
        <v>32</v>
      </c>
      <c r="D40" s="24">
        <v>3</v>
      </c>
      <c r="E40" s="26" t="s">
        <v>200</v>
      </c>
      <c r="F40" s="67">
        <v>132</v>
      </c>
      <c r="G40" s="67"/>
      <c r="H40" s="67"/>
      <c r="I40" s="67"/>
      <c r="J40" s="67"/>
      <c r="K40" s="67"/>
      <c r="L40" s="67"/>
      <c r="M40" s="67"/>
      <c r="N40" s="67"/>
      <c r="O40" s="67"/>
      <c r="P40" s="67"/>
      <c r="Z40" s="15"/>
      <c r="AA40" s="15"/>
    </row>
    <row r="41" spans="1:27" ht="47.25" x14ac:dyDescent="0.25">
      <c r="A41" s="24">
        <v>3</v>
      </c>
      <c r="B41" s="25" t="s">
        <v>201</v>
      </c>
      <c r="C41" s="24" t="s">
        <v>32</v>
      </c>
      <c r="D41" s="24">
        <v>1</v>
      </c>
      <c r="E41" s="26" t="s">
        <v>202</v>
      </c>
      <c r="F41" s="67">
        <v>1</v>
      </c>
      <c r="G41" s="67"/>
      <c r="H41" s="67"/>
      <c r="I41" s="67"/>
      <c r="J41" s="67"/>
      <c r="K41" s="67"/>
      <c r="L41" s="67"/>
      <c r="M41" s="67"/>
      <c r="N41" s="67"/>
      <c r="O41" s="67"/>
      <c r="P41" s="67"/>
      <c r="Z41" s="15"/>
      <c r="AA41" s="15"/>
    </row>
    <row r="42" spans="1:27" ht="31.5" x14ac:dyDescent="0.25">
      <c r="A42" s="24">
        <v>4</v>
      </c>
      <c r="B42" s="25" t="s">
        <v>123</v>
      </c>
      <c r="C42" s="24" t="s">
        <v>106</v>
      </c>
      <c r="D42" s="24">
        <v>0.193</v>
      </c>
      <c r="E42" s="26" t="s">
        <v>203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</row>
    <row r="43" spans="1:27" x14ac:dyDescent="0.25">
      <c r="A43" s="90" t="s">
        <v>204</v>
      </c>
      <c r="B43" s="90"/>
      <c r="C43" s="90"/>
      <c r="D43" s="90"/>
      <c r="E43" s="90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Z43" s="15"/>
      <c r="AA43" s="15"/>
    </row>
    <row r="44" spans="1:27" x14ac:dyDescent="0.25">
      <c r="A44" s="31">
        <v>1</v>
      </c>
      <c r="B44" s="37" t="s">
        <v>205</v>
      </c>
      <c r="C44" s="24" t="s">
        <v>16</v>
      </c>
      <c r="D44" s="31">
        <v>2.266</v>
      </c>
      <c r="E44" s="29" t="s">
        <v>41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Z44" s="15"/>
      <c r="AA44" s="15"/>
    </row>
    <row r="45" spans="1:27" x14ac:dyDescent="0.25">
      <c r="A45" s="31">
        <v>2</v>
      </c>
      <c r="B45" s="37" t="s">
        <v>206</v>
      </c>
      <c r="C45" s="24" t="s">
        <v>207</v>
      </c>
      <c r="D45" s="31" t="s">
        <v>208</v>
      </c>
      <c r="E45" s="29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Z45" s="15"/>
      <c r="AA45" s="15"/>
    </row>
    <row r="46" spans="1:27" ht="47.25" x14ac:dyDescent="0.25">
      <c r="A46" s="24">
        <v>3</v>
      </c>
      <c r="B46" s="25" t="s">
        <v>209</v>
      </c>
      <c r="C46" s="21" t="s">
        <v>32</v>
      </c>
      <c r="D46" s="21">
        <v>4</v>
      </c>
      <c r="E46" s="26" t="s">
        <v>210</v>
      </c>
      <c r="F46" s="67"/>
      <c r="G46" s="67"/>
      <c r="H46" s="73"/>
      <c r="I46" s="67"/>
      <c r="J46" s="74"/>
      <c r="K46" s="67"/>
      <c r="L46" s="67"/>
      <c r="M46" s="67"/>
      <c r="N46" s="67"/>
      <c r="O46" s="67"/>
      <c r="P46" s="67"/>
    </row>
    <row r="47" spans="1:27" ht="47.25" x14ac:dyDescent="0.25">
      <c r="A47" s="31">
        <v>4</v>
      </c>
      <c r="B47" s="25" t="s">
        <v>211</v>
      </c>
      <c r="C47" s="24" t="s">
        <v>32</v>
      </c>
      <c r="D47" s="24">
        <v>1</v>
      </c>
      <c r="E47" s="26" t="s">
        <v>212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Z47" s="15"/>
      <c r="AA47" s="15"/>
    </row>
    <row r="48" spans="1:27" ht="31.5" x14ac:dyDescent="0.25">
      <c r="A48" s="24">
        <v>5</v>
      </c>
      <c r="B48" s="25" t="s">
        <v>123</v>
      </c>
      <c r="C48" s="24" t="s">
        <v>106</v>
      </c>
      <c r="D48" s="24">
        <v>1.94</v>
      </c>
      <c r="E48" s="26" t="s">
        <v>213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</row>
    <row r="49" spans="1:27" x14ac:dyDescent="0.25">
      <c r="A49" s="90" t="s">
        <v>214</v>
      </c>
      <c r="B49" s="90"/>
      <c r="C49" s="90"/>
      <c r="D49" s="90"/>
      <c r="E49" s="90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Z49" s="15"/>
      <c r="AA49" s="15"/>
    </row>
    <row r="50" spans="1:27" ht="31.5" x14ac:dyDescent="0.25">
      <c r="A50" s="24">
        <v>1</v>
      </c>
      <c r="B50" s="25" t="s">
        <v>215</v>
      </c>
      <c r="C50" s="24" t="s">
        <v>32</v>
      </c>
      <c r="D50" s="24">
        <v>8</v>
      </c>
      <c r="E50" s="26" t="s">
        <v>92</v>
      </c>
      <c r="F50" s="67">
        <v>90.48</v>
      </c>
      <c r="G50" s="67"/>
      <c r="H50" s="67"/>
      <c r="I50" s="67"/>
      <c r="J50" s="67"/>
      <c r="K50" s="67"/>
      <c r="L50" s="67"/>
      <c r="M50" s="67"/>
      <c r="N50" s="67"/>
      <c r="O50" s="67"/>
      <c r="P50" s="67"/>
      <c r="Z50" s="15"/>
      <c r="AA50" s="15"/>
    </row>
    <row r="51" spans="1:27" ht="31.5" x14ac:dyDescent="0.25">
      <c r="A51" s="24">
        <v>2</v>
      </c>
      <c r="B51" s="25" t="s">
        <v>216</v>
      </c>
      <c r="C51" s="24" t="s">
        <v>11</v>
      </c>
      <c r="D51" s="24">
        <v>30</v>
      </c>
      <c r="E51" s="26" t="s">
        <v>217</v>
      </c>
      <c r="F51" s="67">
        <f>1.57*30</f>
        <v>47.1</v>
      </c>
      <c r="G51" s="67"/>
      <c r="H51" s="67"/>
      <c r="I51" s="67"/>
      <c r="J51" s="67"/>
      <c r="K51" s="67"/>
      <c r="L51" s="67"/>
      <c r="M51" s="67"/>
      <c r="N51" s="67"/>
      <c r="O51" s="67"/>
      <c r="P51" s="67"/>
      <c r="Z51" s="15"/>
      <c r="AA51" s="15"/>
    </row>
    <row r="52" spans="1:27" ht="31.5" x14ac:dyDescent="0.25">
      <c r="A52" s="24">
        <v>3</v>
      </c>
      <c r="B52" s="25" t="s">
        <v>36</v>
      </c>
      <c r="C52" s="24" t="s">
        <v>16</v>
      </c>
      <c r="D52" s="24">
        <v>4.5</v>
      </c>
      <c r="E52" s="26" t="s">
        <v>93</v>
      </c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Z52" s="15"/>
      <c r="AA52" s="15"/>
    </row>
    <row r="53" spans="1:27" x14ac:dyDescent="0.25">
      <c r="A53" s="24">
        <v>4</v>
      </c>
      <c r="B53" s="25" t="s">
        <v>38</v>
      </c>
      <c r="C53" s="24" t="s">
        <v>16</v>
      </c>
      <c r="D53" s="24">
        <v>4.5</v>
      </c>
      <c r="E53" s="30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Z53" s="15"/>
      <c r="AA53" s="15"/>
    </row>
    <row r="54" spans="1:27" ht="31.5" x14ac:dyDescent="0.25">
      <c r="A54" s="24">
        <v>5</v>
      </c>
      <c r="B54" s="25" t="s">
        <v>218</v>
      </c>
      <c r="C54" s="24" t="s">
        <v>106</v>
      </c>
      <c r="D54" s="24">
        <v>0.13800000000000001</v>
      </c>
      <c r="E54" s="26" t="s">
        <v>219</v>
      </c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</row>
    <row r="55" spans="1:27" x14ac:dyDescent="0.25">
      <c r="A55" s="90" t="s">
        <v>220</v>
      </c>
      <c r="B55" s="90"/>
      <c r="C55" s="90"/>
      <c r="D55" s="90"/>
      <c r="E55" s="90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Z55" s="15"/>
      <c r="AA55" s="15"/>
    </row>
    <row r="56" spans="1:27" ht="47.25" x14ac:dyDescent="0.25">
      <c r="A56" s="21">
        <v>1</v>
      </c>
      <c r="B56" s="34" t="s">
        <v>95</v>
      </c>
      <c r="C56" s="24" t="s">
        <v>11</v>
      </c>
      <c r="D56" s="21">
        <v>16</v>
      </c>
      <c r="E56" s="26" t="s">
        <v>96</v>
      </c>
      <c r="F56" s="67">
        <f>9*9.6+3.75*8+12.3</f>
        <v>128.69999999999999</v>
      </c>
      <c r="G56" s="67"/>
      <c r="H56" s="67"/>
      <c r="I56" s="67"/>
      <c r="J56" s="67"/>
      <c r="K56" s="67"/>
      <c r="L56" s="67"/>
      <c r="M56" s="67"/>
      <c r="N56" s="67"/>
      <c r="O56" s="67"/>
      <c r="P56" s="67"/>
      <c r="Z56" s="15"/>
      <c r="AA56" s="15"/>
    </row>
    <row r="57" spans="1:27" ht="31.5" x14ac:dyDescent="0.25">
      <c r="A57" s="24">
        <v>2</v>
      </c>
      <c r="B57" s="25" t="s">
        <v>123</v>
      </c>
      <c r="C57" s="24" t="s">
        <v>106</v>
      </c>
      <c r="D57" s="24">
        <v>0.129</v>
      </c>
      <c r="E57" s="26" t="s">
        <v>221</v>
      </c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</row>
    <row r="58" spans="1:27" x14ac:dyDescent="0.25">
      <c r="A58" s="86" t="s">
        <v>103</v>
      </c>
      <c r="B58" s="86"/>
      <c r="C58" s="86"/>
      <c r="D58" s="86"/>
      <c r="E58" s="86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</row>
    <row r="59" spans="1:27" x14ac:dyDescent="0.25">
      <c r="A59" s="24">
        <v>1</v>
      </c>
      <c r="B59" s="25" t="s">
        <v>105</v>
      </c>
      <c r="C59" s="21" t="s">
        <v>32</v>
      </c>
      <c r="D59" s="21">
        <v>1</v>
      </c>
      <c r="E59" s="26"/>
      <c r="F59" s="67"/>
      <c r="G59" s="67"/>
      <c r="H59" s="73"/>
      <c r="I59" s="67"/>
      <c r="J59" s="74"/>
      <c r="K59" s="67"/>
      <c r="L59" s="67"/>
      <c r="M59" s="67"/>
      <c r="N59" s="67"/>
      <c r="O59" s="67"/>
      <c r="P59" s="67"/>
    </row>
    <row r="60" spans="1:27" ht="73.5" customHeight="1" x14ac:dyDescent="0.25">
      <c r="A60" s="24">
        <v>2</v>
      </c>
      <c r="B60" s="25" t="s">
        <v>222</v>
      </c>
      <c r="C60" s="21" t="s">
        <v>106</v>
      </c>
      <c r="D60" s="21">
        <v>4.4000000000000004</v>
      </c>
      <c r="E60" s="26" t="s">
        <v>107</v>
      </c>
      <c r="F60" s="67"/>
      <c r="G60" s="67"/>
      <c r="H60" s="73"/>
      <c r="I60" s="67"/>
      <c r="J60" s="74"/>
      <c r="K60" s="67"/>
      <c r="L60" s="67"/>
      <c r="M60" s="67"/>
      <c r="N60" s="67"/>
      <c r="O60" s="67"/>
      <c r="P60" s="67"/>
    </row>
    <row r="61" spans="1:27" ht="50.25" customHeight="1" x14ac:dyDescent="0.25">
      <c r="A61" s="24">
        <v>3</v>
      </c>
      <c r="B61" s="25" t="s">
        <v>223</v>
      </c>
      <c r="C61" s="24" t="s">
        <v>106</v>
      </c>
      <c r="D61" s="24">
        <v>3.75</v>
      </c>
      <c r="E61" s="26" t="s">
        <v>131</v>
      </c>
      <c r="F61" s="67"/>
      <c r="G61" s="67"/>
      <c r="H61" s="73"/>
      <c r="I61" s="67"/>
      <c r="J61" s="74"/>
      <c r="K61" s="67"/>
      <c r="L61" s="67"/>
      <c r="M61" s="67"/>
      <c r="N61" s="67"/>
      <c r="O61" s="67"/>
      <c r="P61" s="67"/>
    </row>
    <row r="62" spans="1:27" x14ac:dyDescent="0.25">
      <c r="A62" s="86" t="s">
        <v>109</v>
      </c>
      <c r="B62" s="86"/>
      <c r="C62" s="86"/>
      <c r="D62" s="86"/>
      <c r="E62" s="86"/>
      <c r="F62" s="67"/>
      <c r="G62" s="67"/>
      <c r="H62" s="73"/>
      <c r="I62" s="67"/>
      <c r="J62" s="74"/>
      <c r="K62" s="67"/>
      <c r="L62" s="67"/>
      <c r="M62" s="67"/>
      <c r="N62" s="67"/>
      <c r="O62" s="67"/>
      <c r="P62" s="67"/>
    </row>
    <row r="63" spans="1:27" x14ac:dyDescent="0.25">
      <c r="A63" s="24">
        <v>1</v>
      </c>
      <c r="B63" s="25" t="s">
        <v>111</v>
      </c>
      <c r="C63" s="21" t="s">
        <v>32</v>
      </c>
      <c r="D63" s="21">
        <v>1</v>
      </c>
      <c r="E63" s="26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</row>
    <row r="64" spans="1:27" ht="63" x14ac:dyDescent="0.25">
      <c r="A64" s="24">
        <v>2</v>
      </c>
      <c r="B64" s="25" t="s">
        <v>112</v>
      </c>
      <c r="C64" s="21" t="s">
        <v>106</v>
      </c>
      <c r="D64" s="21">
        <v>4.4000000000000004</v>
      </c>
      <c r="E64" s="26" t="s">
        <v>107</v>
      </c>
      <c r="F64" s="67"/>
      <c r="G64" s="67"/>
      <c r="H64" s="73"/>
      <c r="I64" s="67"/>
      <c r="J64" s="74"/>
      <c r="K64" s="67"/>
      <c r="L64" s="67"/>
      <c r="M64" s="67"/>
      <c r="N64" s="67"/>
      <c r="O64" s="67"/>
      <c r="P64" s="67"/>
    </row>
    <row r="65" spans="1:25" ht="31.5" x14ac:dyDescent="0.25">
      <c r="A65" s="24">
        <v>3</v>
      </c>
      <c r="B65" s="25" t="s">
        <v>224</v>
      </c>
      <c r="C65" s="24" t="s">
        <v>106</v>
      </c>
      <c r="D65" s="24">
        <v>4.05</v>
      </c>
      <c r="E65" s="26" t="s">
        <v>225</v>
      </c>
      <c r="F65" s="67"/>
      <c r="G65" s="67"/>
      <c r="H65" s="73"/>
      <c r="I65" s="67"/>
      <c r="J65" s="74"/>
      <c r="K65" s="67"/>
      <c r="L65" s="67"/>
      <c r="M65" s="67"/>
      <c r="N65" s="67"/>
      <c r="O65" s="67"/>
      <c r="P65" s="67"/>
    </row>
    <row r="66" spans="1:25" x14ac:dyDescent="0.25">
      <c r="A66" s="86" t="s">
        <v>114</v>
      </c>
      <c r="B66" s="86"/>
      <c r="C66" s="86"/>
      <c r="D66" s="86"/>
      <c r="E66" s="86"/>
      <c r="F66" s="67"/>
      <c r="G66" s="67"/>
      <c r="H66" s="73"/>
      <c r="I66" s="67"/>
      <c r="J66" s="74"/>
      <c r="K66" s="67"/>
      <c r="L66" s="67"/>
      <c r="M66" s="67"/>
      <c r="N66" s="67"/>
      <c r="O66" s="67"/>
      <c r="P66" s="67"/>
    </row>
    <row r="67" spans="1:25" ht="47.25" x14ac:dyDescent="0.25">
      <c r="A67" s="21">
        <v>8</v>
      </c>
      <c r="B67" s="25" t="s">
        <v>115</v>
      </c>
      <c r="C67" s="21" t="s">
        <v>32</v>
      </c>
      <c r="D67" s="21">
        <v>14</v>
      </c>
      <c r="E67" s="26" t="s">
        <v>226</v>
      </c>
      <c r="F67" s="67"/>
      <c r="G67" s="67"/>
      <c r="H67" s="73"/>
      <c r="I67" s="67"/>
      <c r="J67" s="74"/>
      <c r="K67" s="67"/>
      <c r="L67" s="67"/>
      <c r="M67" s="67"/>
      <c r="N67" s="67"/>
      <c r="O67" s="67"/>
      <c r="P67" s="67"/>
    </row>
    <row r="68" spans="1:25" ht="47.25" x14ac:dyDescent="0.25">
      <c r="A68" s="24">
        <v>9</v>
      </c>
      <c r="B68" s="25" t="s">
        <v>117</v>
      </c>
      <c r="C68" s="21" t="s">
        <v>11</v>
      </c>
      <c r="D68" s="21">
        <v>60</v>
      </c>
      <c r="E68" s="26" t="s">
        <v>227</v>
      </c>
      <c r="F68" s="67"/>
      <c r="G68" s="67"/>
      <c r="H68" s="73"/>
      <c r="I68" s="67"/>
      <c r="J68" s="74"/>
      <c r="K68" s="67"/>
      <c r="L68" s="67"/>
      <c r="M68" s="67"/>
      <c r="N68" s="67"/>
      <c r="O68" s="67"/>
      <c r="P68" s="67"/>
    </row>
    <row r="69" spans="1:25" ht="47.25" x14ac:dyDescent="0.25">
      <c r="A69" s="21">
        <v>10</v>
      </c>
      <c r="B69" s="25" t="s">
        <v>119</v>
      </c>
      <c r="C69" s="21" t="s">
        <v>16</v>
      </c>
      <c r="D69" s="21">
        <v>9</v>
      </c>
      <c r="E69" s="26" t="s">
        <v>120</v>
      </c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</row>
    <row r="70" spans="1:25" ht="31.5" x14ac:dyDescent="0.25">
      <c r="A70" s="24">
        <v>11</v>
      </c>
      <c r="B70" s="25" t="s">
        <v>38</v>
      </c>
      <c r="C70" s="21" t="s">
        <v>16</v>
      </c>
      <c r="D70" s="21">
        <f>D69</f>
        <v>9</v>
      </c>
      <c r="E70" s="26" t="s">
        <v>120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</row>
    <row r="71" spans="1:25" ht="63" x14ac:dyDescent="0.25">
      <c r="A71" s="21">
        <v>12</v>
      </c>
      <c r="B71" s="34" t="s">
        <v>228</v>
      </c>
      <c r="C71" s="24" t="s">
        <v>11</v>
      </c>
      <c r="D71" s="21">
        <v>25</v>
      </c>
      <c r="E71" s="26" t="s">
        <v>122</v>
      </c>
    </row>
    <row r="72" spans="1:25" ht="31.5" x14ac:dyDescent="0.25">
      <c r="A72" s="24">
        <v>13</v>
      </c>
      <c r="B72" s="25" t="s">
        <v>123</v>
      </c>
      <c r="C72" s="24" t="s">
        <v>106</v>
      </c>
      <c r="D72" s="24">
        <v>0.36294999999999999</v>
      </c>
      <c r="E72" s="26" t="s">
        <v>124</v>
      </c>
    </row>
    <row r="73" spans="1:25" x14ac:dyDescent="0.25">
      <c r="A73" s="86" t="s">
        <v>125</v>
      </c>
      <c r="B73" s="86"/>
      <c r="C73" s="86"/>
      <c r="D73" s="86"/>
      <c r="E73" s="86"/>
      <c r="T73" s="20"/>
      <c r="U73" s="20"/>
      <c r="V73" s="20"/>
      <c r="W73" s="20"/>
      <c r="X73" s="20"/>
      <c r="Y73" s="20"/>
    </row>
    <row r="74" spans="1:25" ht="47.25" x14ac:dyDescent="0.25">
      <c r="A74" s="21">
        <v>8</v>
      </c>
      <c r="B74" s="25" t="s">
        <v>115</v>
      </c>
      <c r="C74" s="21" t="s">
        <v>32</v>
      </c>
      <c r="D74" s="21">
        <v>14</v>
      </c>
      <c r="E74" s="26" t="s">
        <v>229</v>
      </c>
    </row>
    <row r="75" spans="1:25" ht="47.25" x14ac:dyDescent="0.25">
      <c r="A75" s="24">
        <v>9</v>
      </c>
      <c r="B75" s="25" t="s">
        <v>117</v>
      </c>
      <c r="C75" s="21" t="s">
        <v>11</v>
      </c>
      <c r="D75" s="21">
        <v>60</v>
      </c>
      <c r="E75" s="26" t="s">
        <v>230</v>
      </c>
      <c r="H75" s="38"/>
      <c r="J75" s="39"/>
    </row>
    <row r="76" spans="1:25" ht="47.25" x14ac:dyDescent="0.25">
      <c r="A76" s="21">
        <v>10</v>
      </c>
      <c r="B76" s="25" t="s">
        <v>119</v>
      </c>
      <c r="C76" s="21" t="s">
        <v>16</v>
      </c>
      <c r="D76" s="21">
        <v>9</v>
      </c>
      <c r="E76" s="26" t="s">
        <v>120</v>
      </c>
    </row>
    <row r="77" spans="1:25" ht="31.5" x14ac:dyDescent="0.25">
      <c r="A77" s="24">
        <v>11</v>
      </c>
      <c r="B77" s="25" t="s">
        <v>38</v>
      </c>
      <c r="C77" s="21" t="s">
        <v>16</v>
      </c>
      <c r="D77" s="21">
        <f>D76</f>
        <v>9</v>
      </c>
      <c r="E77" s="26" t="s">
        <v>120</v>
      </c>
    </row>
    <row r="78" spans="1:25" ht="63" x14ac:dyDescent="0.25">
      <c r="A78" s="21">
        <v>12</v>
      </c>
      <c r="B78" s="34" t="s">
        <v>228</v>
      </c>
      <c r="C78" s="24" t="s">
        <v>11</v>
      </c>
      <c r="D78" s="21">
        <v>25</v>
      </c>
      <c r="E78" s="26" t="s">
        <v>122</v>
      </c>
    </row>
    <row r="79" spans="1:25" ht="31.5" x14ac:dyDescent="0.25">
      <c r="A79" s="24">
        <v>13</v>
      </c>
      <c r="B79" s="25" t="s">
        <v>123</v>
      </c>
      <c r="C79" s="24" t="s">
        <v>106</v>
      </c>
      <c r="D79" s="24">
        <v>0.36294999999999999</v>
      </c>
      <c r="E79" s="26" t="s">
        <v>124</v>
      </c>
    </row>
    <row r="80" spans="1:25" x14ac:dyDescent="0.25">
      <c r="A80" s="40"/>
      <c r="B80" s="41"/>
      <c r="C80" s="40"/>
      <c r="D80" s="40"/>
      <c r="E80" s="42"/>
      <c r="T80" s="20"/>
      <c r="U80" s="20"/>
      <c r="V80" s="20"/>
      <c r="W80" s="20"/>
      <c r="X80" s="20"/>
      <c r="Y80" s="20"/>
    </row>
    <row r="81" spans="2:27" x14ac:dyDescent="0.25">
      <c r="Z81" s="15"/>
      <c r="AA81" s="15"/>
    </row>
    <row r="82" spans="2:27" x14ac:dyDescent="0.25">
      <c r="B82" s="48" t="s">
        <v>253</v>
      </c>
      <c r="C82" s="48"/>
      <c r="D82" s="48" t="s">
        <v>254</v>
      </c>
      <c r="E82" s="64"/>
      <c r="Z82" s="15"/>
      <c r="AA82" s="15"/>
    </row>
    <row r="83" spans="2:27" s="15" customFormat="1" x14ac:dyDescent="0.25">
      <c r="B83" s="50" t="s">
        <v>255</v>
      </c>
      <c r="C83" s="50"/>
      <c r="D83" s="50"/>
      <c r="E83" s="50"/>
    </row>
    <row r="84" spans="2:27" s="15" customFormat="1" x14ac:dyDescent="0.25">
      <c r="B84" s="50" t="s">
        <v>256</v>
      </c>
      <c r="C84" s="50"/>
      <c r="D84" s="50"/>
      <c r="E84" s="50"/>
    </row>
    <row r="85" spans="2:27" x14ac:dyDescent="0.25">
      <c r="B85" s="50"/>
      <c r="C85" s="50"/>
      <c r="D85" s="50"/>
      <c r="E85" s="50"/>
    </row>
    <row r="86" spans="2:27" x14ac:dyDescent="0.25">
      <c r="B86" s="50" t="s">
        <v>257</v>
      </c>
      <c r="C86" s="50"/>
      <c r="D86" s="50" t="s">
        <v>258</v>
      </c>
      <c r="E86" s="50"/>
    </row>
    <row r="87" spans="2:27" x14ac:dyDescent="0.25">
      <c r="B87" s="50"/>
      <c r="C87" s="50"/>
      <c r="D87" s="50"/>
      <c r="E87" s="50"/>
    </row>
  </sheetData>
  <mergeCells count="12">
    <mergeCell ref="A73:E73"/>
    <mergeCell ref="A4:E4"/>
    <mergeCell ref="A5:E5"/>
    <mergeCell ref="A7:E7"/>
    <mergeCell ref="A23:E23"/>
    <mergeCell ref="A38:E38"/>
    <mergeCell ref="A43:E43"/>
    <mergeCell ref="A49:E49"/>
    <mergeCell ref="A55:E55"/>
    <mergeCell ref="A58:E58"/>
    <mergeCell ref="A62:E62"/>
    <mergeCell ref="A66:E66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КВЛ-20 кВ от СП-11</vt:lpstr>
      <vt:lpstr>Демонтаж существующей ВЛ-20 кВ</vt:lpstr>
      <vt:lpstr>Демонтаж КВЛ-20 кВ от СП-11</vt:lpstr>
      <vt:lpstr>'Демонтаж КВЛ-20 кВ от СП-11'!Область_печати</vt:lpstr>
      <vt:lpstr>'Демонтаж существующей ВЛ-20 кВ'!Область_печати</vt:lpstr>
      <vt:lpstr>'КВЛ-20 кВ от СП-11'!Область_печати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Rylov Andrey</dc:creator>
  <cp:lastModifiedBy>Moiseikina Mariya</cp:lastModifiedBy>
  <cp:lastPrinted>2018-05-17T14:19:50Z</cp:lastPrinted>
  <dcterms:created xsi:type="dcterms:W3CDTF">2018-05-07T13:36:10Z</dcterms:created>
  <dcterms:modified xsi:type="dcterms:W3CDTF">2018-07-03T12:57:27Z</dcterms:modified>
</cp:coreProperties>
</file>